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worksheets/sheet8.xml" ContentType="application/vnd.openxmlformats-officedocument.spreadsheetml.worksheet+xml"/>
  <Override PartName="/xl/worksheets/sheet6.xml" ContentType="application/vnd.openxmlformats-officedocument.spreadsheetml.worksheet+xml"/>
  <Override PartName="/xl/worksheets/sheet5.xml" ContentType="application/vnd.openxmlformats-officedocument.spreadsheetml.worksheet+xml"/>
  <Override PartName="/xl/worksheets/sheet7.xml" ContentType="application/vnd.openxmlformats-officedocument.spreadsheetml.workshee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5" yWindow="2655" windowWidth="29040" windowHeight="2670" activeTab="3"/>
  </bookViews>
  <sheets>
    <sheet name="KRYCI" sheetId="14" r:id="rId1"/>
    <sheet name="Rekapitulace" sheetId="2" r:id="rId2"/>
    <sheet name="SO_01 stavba" sheetId="20" r:id="rId3"/>
    <sheet name="ESI" sheetId="23" r:id="rId4"/>
    <sheet name="ESL" sheetId="26" r:id="rId5"/>
    <sheet name="ERO" sheetId="24" r:id="rId6"/>
    <sheet name="Příloha č.1" sheetId="28" r:id="rId7"/>
    <sheet name="Příloha č.2" sheetId="29" r:id="rId8"/>
    <sheet name="Příloha č.3" sheetId="30" r:id="rId9"/>
  </sheets>
  <definedNames>
    <definedName name="_">#REF!</definedName>
    <definedName name="__CENA__" localSheetId="2">'SO_01 stavba'!$J$7:$J$229</definedName>
    <definedName name="__CENA__">#REF!</definedName>
    <definedName name="__MAIN__" localSheetId="3">#REF!</definedName>
    <definedName name="__MAIN__" localSheetId="2">'SO_01 stavba'!$A$1:$AV$229</definedName>
    <definedName name="__MAIN__">#REF!</definedName>
    <definedName name="__MAIN2__" localSheetId="1">Rekapitulace!$A$1:$D$34</definedName>
    <definedName name="__MAIN2__" localSheetId="2">#REF!</definedName>
    <definedName name="__MAIN2__">#REF!</definedName>
    <definedName name="__MAIN3__" localSheetId="2">#REF!</definedName>
    <definedName name="__MAIN3__">#REF!</definedName>
    <definedName name="__SAZBA__" localSheetId="2">'SO_01 stavba'!#REF!</definedName>
    <definedName name="__SAZBA__">#REF!</definedName>
    <definedName name="__T0__" localSheetId="3">#REF!</definedName>
    <definedName name="__T0__" localSheetId="2">'SO_01 stavba'!$A$5:$N$229</definedName>
    <definedName name="__T0__">#REF!</definedName>
    <definedName name="__T1__" localSheetId="3">#REF!</definedName>
    <definedName name="__T1__" localSheetId="2">'SO_01 stavba'!$A$7:$N$33</definedName>
    <definedName name="__T1__">#REF!</definedName>
    <definedName name="__T2__" localSheetId="3">#REF!</definedName>
    <definedName name="__T2__" localSheetId="2">'SO_01 stavba'!#REF!</definedName>
    <definedName name="__T2__">#REF!</definedName>
    <definedName name="__T3__" localSheetId="3">#REF!</definedName>
    <definedName name="__T3__" localSheetId="2">'SO_01 stavba'!#REF!</definedName>
    <definedName name="__T3__">#REF!</definedName>
    <definedName name="__T4__">#REF!</definedName>
    <definedName name="__T5__">#REF!</definedName>
    <definedName name="__T6__">#REF!</definedName>
    <definedName name="__TE0__" localSheetId="2">#REF!</definedName>
    <definedName name="__TE0__">#REF!</definedName>
    <definedName name="__TE1__" localSheetId="2">#REF!</definedName>
    <definedName name="__TE1__">#REF!</definedName>
    <definedName name="__TE2__" localSheetId="2">#REF!</definedName>
    <definedName name="__TE2__">#REF!</definedName>
    <definedName name="__TE3__" localSheetId="2">#REF!</definedName>
    <definedName name="__TE3__">#REF!</definedName>
    <definedName name="__TR0__" localSheetId="1">Rekapitulace!$A$10:$C$10</definedName>
    <definedName name="__TR0__" localSheetId="2">#REF!</definedName>
    <definedName name="__TR0__">#REF!</definedName>
    <definedName name="__TR1__" localSheetId="1">Rekapitulace!$A$10:$C$10</definedName>
    <definedName name="__TR1__" localSheetId="2">#REF!</definedName>
    <definedName name="__TR1__">#REF!</definedName>
    <definedName name="__TR2__">#REF!</definedName>
    <definedName name="__TR3__">#REF!</definedName>
    <definedName name="__TR4__">#REF!</definedName>
    <definedName name="__TR5__">#REF!</definedName>
    <definedName name="_5">#REF!</definedName>
    <definedName name="_xlnm._FilterDatabase" localSheetId="2" hidden="1">'SO_01 stavba'!$A$1:$A$231</definedName>
    <definedName name="_xlnm.Print_Titles" localSheetId="5">ERO!$5:$5</definedName>
    <definedName name="_xlnm.Print_Titles" localSheetId="4">ESL!$7:$8</definedName>
    <definedName name="_xlnm.Print_Titles" localSheetId="2">'SO_01 stavba'!$4:$4</definedName>
    <definedName name="_xlnm.Print_Area" localSheetId="5">ERO!$A$1:$G$35</definedName>
    <definedName name="_xlnm.Print_Area" localSheetId="3">ESI!$A$1:$K$57</definedName>
    <definedName name="_xlnm.Print_Area" localSheetId="4">ESL!$A$1:$H$83</definedName>
    <definedName name="_xlnm.Print_Area" localSheetId="1">Rekapitulace!$A$1:$C$39</definedName>
    <definedName name="_xlnm.Print_Area" localSheetId="2">'SO_01 stavba'!$A$1:$J$230</definedName>
  </definedNames>
  <calcPr calcId="125725"/>
</workbook>
</file>

<file path=xl/calcChain.xml><?xml version="1.0" encoding="utf-8"?>
<calcChain xmlns="http://schemas.openxmlformats.org/spreadsheetml/2006/main">
  <c r="J46" i="23"/>
  <c r="J40"/>
  <c r="I40"/>
  <c r="I39"/>
  <c r="J39"/>
  <c r="H46"/>
  <c r="I35"/>
  <c r="H35"/>
  <c r="J14"/>
  <c r="J13"/>
  <c r="H13"/>
  <c r="J8" i="20" l="1"/>
  <c r="H89" i="26"/>
  <c r="H90"/>
  <c r="H91"/>
  <c r="H92"/>
  <c r="H6" l="1"/>
  <c r="H5"/>
  <c r="J19" i="23"/>
  <c r="J20"/>
  <c r="J21"/>
  <c r="J22"/>
  <c r="J23"/>
  <c r="J24"/>
  <c r="J25"/>
  <c r="G6" i="24"/>
  <c r="H86" i="26"/>
  <c r="J147" i="20"/>
  <c r="J148" s="1"/>
  <c r="H147"/>
  <c r="N147" s="1"/>
  <c r="H4" i="26" l="1"/>
  <c r="L147" i="20"/>
  <c r="H83" i="26" l="1"/>
  <c r="H82"/>
  <c r="H81"/>
  <c r="H80"/>
  <c r="H79"/>
  <c r="H78"/>
  <c r="H75"/>
  <c r="H74"/>
  <c r="H73"/>
  <c r="H72"/>
  <c r="H71"/>
  <c r="H70"/>
  <c r="H69"/>
  <c r="H68"/>
  <c r="H67"/>
  <c r="H66"/>
  <c r="H65"/>
  <c r="H64"/>
  <c r="H63"/>
  <c r="H62"/>
  <c r="H61"/>
  <c r="H60"/>
  <c r="H59"/>
  <c r="H58"/>
  <c r="H57"/>
  <c r="H54"/>
  <c r="H53"/>
  <c r="H52"/>
  <c r="H51"/>
  <c r="H50"/>
  <c r="H49"/>
  <c r="H48"/>
  <c r="H47"/>
  <c r="H46"/>
  <c r="H45"/>
  <c r="H44"/>
  <c r="H43"/>
  <c r="H42"/>
  <c r="H41"/>
  <c r="H40"/>
  <c r="H39"/>
  <c r="H38"/>
  <c r="H37"/>
  <c r="H36"/>
  <c r="H33"/>
  <c r="H32"/>
  <c r="H31"/>
  <c r="H30"/>
  <c r="H29"/>
  <c r="H28"/>
  <c r="H27"/>
  <c r="H26"/>
  <c r="H25"/>
  <c r="H24"/>
  <c r="H23"/>
  <c r="H22"/>
  <c r="H21"/>
  <c r="H20"/>
  <c r="H19"/>
  <c r="H18"/>
  <c r="H17"/>
  <c r="H16"/>
  <c r="H15"/>
  <c r="H14"/>
  <c r="H13"/>
  <c r="H12"/>
  <c r="H11"/>
  <c r="H10"/>
  <c r="C33" i="2" l="1"/>
  <c r="N63" i="20"/>
  <c r="J63"/>
  <c r="H63"/>
  <c r="L63" s="1"/>
  <c r="N62"/>
  <c r="J62"/>
  <c r="H62"/>
  <c r="L62" s="1"/>
  <c r="H61"/>
  <c r="N61" s="1"/>
  <c r="J61" l="1"/>
  <c r="L61"/>
  <c r="A29" i="2" l="1"/>
  <c r="A28"/>
  <c r="A27"/>
  <c r="A26"/>
  <c r="A25"/>
  <c r="A24"/>
  <c r="A23"/>
  <c r="A22"/>
  <c r="A19"/>
  <c r="A17"/>
  <c r="A16"/>
  <c r="A15"/>
  <c r="A14"/>
  <c r="A13"/>
  <c r="A12"/>
  <c r="A11"/>
  <c r="A10"/>
  <c r="A9"/>
  <c r="G32" i="24"/>
  <c r="G31"/>
  <c r="G30"/>
  <c r="G29"/>
  <c r="G28"/>
  <c r="G27"/>
  <c r="G26"/>
  <c r="G23"/>
  <c r="G22"/>
  <c r="G21"/>
  <c r="G20"/>
  <c r="G19"/>
  <c r="G18"/>
  <c r="G17"/>
  <c r="G16"/>
  <c r="G15"/>
  <c r="G14"/>
  <c r="G13"/>
  <c r="G12"/>
  <c r="G11"/>
  <c r="G10"/>
  <c r="G9"/>
  <c r="G8"/>
  <c r="G7"/>
  <c r="G33" l="1"/>
  <c r="G34"/>
  <c r="J48" i="23"/>
  <c r="I48"/>
  <c r="H48"/>
  <c r="J47"/>
  <c r="I47"/>
  <c r="H47"/>
  <c r="I46"/>
  <c r="K46" s="1"/>
  <c r="J45"/>
  <c r="I45"/>
  <c r="H45"/>
  <c r="J44"/>
  <c r="I44"/>
  <c r="H44"/>
  <c r="J43"/>
  <c r="I43"/>
  <c r="H43"/>
  <c r="J42"/>
  <c r="I42"/>
  <c r="H42"/>
  <c r="J41"/>
  <c r="I41"/>
  <c r="H41"/>
  <c r="H40"/>
  <c r="K40" s="1"/>
  <c r="H39"/>
  <c r="K39" s="1"/>
  <c r="J34"/>
  <c r="I34"/>
  <c r="H34"/>
  <c r="J33"/>
  <c r="I33"/>
  <c r="H33"/>
  <c r="J32"/>
  <c r="I32"/>
  <c r="H32"/>
  <c r="J31"/>
  <c r="I31"/>
  <c r="H31"/>
  <c r="K31" s="1"/>
  <c r="J30"/>
  <c r="I30"/>
  <c r="H30"/>
  <c r="J29"/>
  <c r="I29"/>
  <c r="H29"/>
  <c r="I25"/>
  <c r="H25"/>
  <c r="I24"/>
  <c r="H24"/>
  <c r="I23"/>
  <c r="H23"/>
  <c r="I22"/>
  <c r="H22"/>
  <c r="I21"/>
  <c r="H21"/>
  <c r="I20"/>
  <c r="H20"/>
  <c r="I19"/>
  <c r="H19"/>
  <c r="I14"/>
  <c r="H14"/>
  <c r="H15" s="1"/>
  <c r="I13"/>
  <c r="I49" l="1"/>
  <c r="K42"/>
  <c r="H49"/>
  <c r="I15"/>
  <c r="K24"/>
  <c r="K20"/>
  <c r="K25"/>
  <c r="K19"/>
  <c r="K48"/>
  <c r="K47"/>
  <c r="K45"/>
  <c r="K44"/>
  <c r="K43"/>
  <c r="K41"/>
  <c r="K34"/>
  <c r="K33"/>
  <c r="H36"/>
  <c r="K32"/>
  <c r="K30"/>
  <c r="K23"/>
  <c r="K22"/>
  <c r="K21"/>
  <c r="I26"/>
  <c r="K14"/>
  <c r="G35" i="24"/>
  <c r="C34" i="2" s="1"/>
  <c r="K13" i="23"/>
  <c r="H26"/>
  <c r="K29"/>
  <c r="A48" i="20"/>
  <c r="A59"/>
  <c r="A97"/>
  <c r="A230"/>
  <c r="H90"/>
  <c r="L90" s="1"/>
  <c r="N88"/>
  <c r="J84"/>
  <c r="J94" s="1"/>
  <c r="H83"/>
  <c r="L83" s="1"/>
  <c r="J86"/>
  <c r="H85"/>
  <c r="H64"/>
  <c r="H60"/>
  <c r="L60" s="1"/>
  <c r="H141"/>
  <c r="N141" s="1"/>
  <c r="H143"/>
  <c r="N143" s="1"/>
  <c r="H136"/>
  <c r="L136" s="1"/>
  <c r="H131"/>
  <c r="L131" s="1"/>
  <c r="H138"/>
  <c r="L138" s="1"/>
  <c r="H134"/>
  <c r="H149"/>
  <c r="L149" s="1"/>
  <c r="H151"/>
  <c r="N151" s="1"/>
  <c r="H150"/>
  <c r="N150" s="1"/>
  <c r="H152"/>
  <c r="J152" s="1"/>
  <c r="H159"/>
  <c r="J159" s="1"/>
  <c r="J160" s="1"/>
  <c r="H157"/>
  <c r="J157" s="1"/>
  <c r="J158" s="1"/>
  <c r="H155"/>
  <c r="L155" s="1"/>
  <c r="H153"/>
  <c r="L153" s="1"/>
  <c r="H227"/>
  <c r="N227" s="1"/>
  <c r="H224"/>
  <c r="N224" s="1"/>
  <c r="H218"/>
  <c r="D214"/>
  <c r="H207"/>
  <c r="N207" s="1"/>
  <c r="H198"/>
  <c r="L198" s="1"/>
  <c r="H164"/>
  <c r="L164" s="1"/>
  <c r="F172"/>
  <c r="J171"/>
  <c r="H177"/>
  <c r="N177" s="1"/>
  <c r="H170"/>
  <c r="N170" s="1"/>
  <c r="H169"/>
  <c r="L169" s="1"/>
  <c r="N176"/>
  <c r="H167"/>
  <c r="N167" s="1"/>
  <c r="H173"/>
  <c r="N173" s="1"/>
  <c r="H93"/>
  <c r="N93" s="1"/>
  <c r="H82"/>
  <c r="L82" s="1"/>
  <c r="N87"/>
  <c r="H21"/>
  <c r="H18"/>
  <c r="K49" i="23" l="1"/>
  <c r="K15"/>
  <c r="K26"/>
  <c r="H51"/>
  <c r="N18" i="20"/>
  <c r="L18"/>
  <c r="N85"/>
  <c r="L85"/>
  <c r="N21"/>
  <c r="L21"/>
  <c r="N64"/>
  <c r="L64"/>
  <c r="L59" s="1"/>
  <c r="N17"/>
  <c r="J95"/>
  <c r="J90"/>
  <c r="N90"/>
  <c r="J88"/>
  <c r="L88"/>
  <c r="J83"/>
  <c r="N83"/>
  <c r="J85"/>
  <c r="J64"/>
  <c r="N60"/>
  <c r="N59" s="1"/>
  <c r="J60"/>
  <c r="J141"/>
  <c r="L141"/>
  <c r="J143"/>
  <c r="L143"/>
  <c r="N136"/>
  <c r="J136"/>
  <c r="J131"/>
  <c r="N131"/>
  <c r="N138"/>
  <c r="J138"/>
  <c r="N149"/>
  <c r="J149"/>
  <c r="J151"/>
  <c r="L151"/>
  <c r="J150"/>
  <c r="L150"/>
  <c r="L152"/>
  <c r="N152"/>
  <c r="N153"/>
  <c r="N155"/>
  <c r="J155"/>
  <c r="L159"/>
  <c r="N159"/>
  <c r="L157"/>
  <c r="N157"/>
  <c r="J227"/>
  <c r="L227"/>
  <c r="J224"/>
  <c r="J225" s="1"/>
  <c r="L224"/>
  <c r="J207"/>
  <c r="L207"/>
  <c r="N198"/>
  <c r="J198"/>
  <c r="N164"/>
  <c r="J164"/>
  <c r="N169"/>
  <c r="J177"/>
  <c r="L177"/>
  <c r="J170"/>
  <c r="L170"/>
  <c r="J169"/>
  <c r="J176"/>
  <c r="L176"/>
  <c r="L173"/>
  <c r="J173"/>
  <c r="J175" s="1"/>
  <c r="J167"/>
  <c r="L167"/>
  <c r="J93"/>
  <c r="L93"/>
  <c r="N82"/>
  <c r="J82"/>
  <c r="J92" s="1"/>
  <c r="J87"/>
  <c r="L87"/>
  <c r="J21"/>
  <c r="J18"/>
  <c r="H193"/>
  <c r="D194"/>
  <c r="D187"/>
  <c r="D185"/>
  <c r="J184"/>
  <c r="J185" s="1"/>
  <c r="J156" l="1"/>
  <c r="J59"/>
  <c r="J132"/>
  <c r="L17"/>
  <c r="J165"/>
  <c r="J166" s="1"/>
  <c r="J19"/>
  <c r="J20" s="1"/>
  <c r="J137"/>
  <c r="J140"/>
  <c r="J228"/>
  <c r="J199"/>
  <c r="J172"/>
  <c r="D106"/>
  <c r="H104"/>
  <c r="J104" s="1"/>
  <c r="J153"/>
  <c r="J154" s="1"/>
  <c r="A58" l="1"/>
  <c r="C14" i="2"/>
  <c r="J133" i="20"/>
  <c r="F161"/>
  <c r="H161" s="1"/>
  <c r="L161" s="1"/>
  <c r="J17"/>
  <c r="C10" i="2" s="1"/>
  <c r="J142" i="20"/>
  <c r="J139"/>
  <c r="L104"/>
  <c r="N104"/>
  <c r="A16" l="1"/>
  <c r="A17"/>
  <c r="J161"/>
  <c r="J146" s="1"/>
  <c r="H127" l="1"/>
  <c r="H200"/>
  <c r="N200" s="1"/>
  <c r="H203"/>
  <c r="N203" s="1"/>
  <c r="J79"/>
  <c r="J89" s="1"/>
  <c r="H71"/>
  <c r="L71" s="1"/>
  <c r="H67"/>
  <c r="L67" s="1"/>
  <c r="H69"/>
  <c r="L69" s="1"/>
  <c r="J200" l="1"/>
  <c r="L200"/>
  <c r="J203"/>
  <c r="L203"/>
  <c r="N71"/>
  <c r="J71"/>
  <c r="J67"/>
  <c r="N67"/>
  <c r="N69"/>
  <c r="J69"/>
  <c r="J201" l="1"/>
  <c r="J204"/>
  <c r="J72"/>
  <c r="J68"/>
  <c r="J70"/>
  <c r="J202" l="1"/>
  <c r="H41" l="1"/>
  <c r="H44"/>
  <c r="F40"/>
  <c r="H38"/>
  <c r="J38" s="1"/>
  <c r="J44" l="1"/>
  <c r="J45" s="1"/>
  <c r="L44"/>
  <c r="N41"/>
  <c r="L41"/>
  <c r="J41"/>
  <c r="N44"/>
  <c r="L38"/>
  <c r="N38"/>
  <c r="J43" l="1"/>
  <c r="J46"/>
  <c r="H29" l="1"/>
  <c r="H31"/>
  <c r="N31" l="1"/>
  <c r="L31"/>
  <c r="N29"/>
  <c r="L29"/>
  <c r="J29"/>
  <c r="J30" s="1"/>
  <c r="J31"/>
  <c r="J32" s="1"/>
  <c r="H229" l="1"/>
  <c r="H226"/>
  <c r="H222"/>
  <c r="H215"/>
  <c r="L215" s="1"/>
  <c r="H212"/>
  <c r="H208"/>
  <c r="L208" s="1"/>
  <c r="H206"/>
  <c r="H205"/>
  <c r="H188"/>
  <c r="H183"/>
  <c r="H178"/>
  <c r="H168"/>
  <c r="L127"/>
  <c r="H124"/>
  <c r="H112"/>
  <c r="H109"/>
  <c r="H108"/>
  <c r="H107"/>
  <c r="H101"/>
  <c r="N101" s="1"/>
  <c r="H99"/>
  <c r="L99" s="1"/>
  <c r="H98"/>
  <c r="H77"/>
  <c r="L77" s="1"/>
  <c r="H73"/>
  <c r="H55"/>
  <c r="L55" s="1"/>
  <c r="H54"/>
  <c r="L54" s="1"/>
  <c r="H53"/>
  <c r="H50"/>
  <c r="L50" s="1"/>
  <c r="H35"/>
  <c r="H28"/>
  <c r="H27"/>
  <c r="L27" s="1"/>
  <c r="H24"/>
  <c r="L24" s="1"/>
  <c r="H11"/>
  <c r="N11" l="1"/>
  <c r="L11"/>
  <c r="N28"/>
  <c r="L28"/>
  <c r="J107"/>
  <c r="J99"/>
  <c r="J206"/>
  <c r="N55"/>
  <c r="J101"/>
  <c r="J226"/>
  <c r="J24"/>
  <c r="N50"/>
  <c r="J55"/>
  <c r="J56" s="1"/>
  <c r="J50"/>
  <c r="L53"/>
  <c r="J53"/>
  <c r="L108"/>
  <c r="J108"/>
  <c r="N24"/>
  <c r="J168"/>
  <c r="N226"/>
  <c r="J112"/>
  <c r="J113" s="1"/>
  <c r="L205"/>
  <c r="L124"/>
  <c r="L123" s="1"/>
  <c r="N107"/>
  <c r="J212"/>
  <c r="J213" s="1"/>
  <c r="J27"/>
  <c r="L35"/>
  <c r="J11"/>
  <c r="N27"/>
  <c r="N53"/>
  <c r="L76"/>
  <c r="J77"/>
  <c r="N108"/>
  <c r="N77"/>
  <c r="N76" s="1"/>
  <c r="N112"/>
  <c r="N124"/>
  <c r="N123" s="1"/>
  <c r="N99"/>
  <c r="J124"/>
  <c r="N212"/>
  <c r="L178"/>
  <c r="N206"/>
  <c r="N178"/>
  <c r="L168"/>
  <c r="N168"/>
  <c r="J178"/>
  <c r="L226"/>
  <c r="N8"/>
  <c r="L8"/>
  <c r="L7" s="1"/>
  <c r="J35"/>
  <c r="N35"/>
  <c r="N109"/>
  <c r="J109"/>
  <c r="J110" s="1"/>
  <c r="L109"/>
  <c r="J28"/>
  <c r="N73"/>
  <c r="N66" s="1"/>
  <c r="J73"/>
  <c r="N98"/>
  <c r="J98"/>
  <c r="J100" s="1"/>
  <c r="N127"/>
  <c r="J127"/>
  <c r="N54"/>
  <c r="J54"/>
  <c r="L73"/>
  <c r="L66" s="1"/>
  <c r="L98"/>
  <c r="L101"/>
  <c r="L107"/>
  <c r="L112"/>
  <c r="N134"/>
  <c r="J134"/>
  <c r="L134"/>
  <c r="N183"/>
  <c r="J183"/>
  <c r="L183"/>
  <c r="N188"/>
  <c r="J188"/>
  <c r="J191" s="1"/>
  <c r="J192" s="1"/>
  <c r="L188"/>
  <c r="N193"/>
  <c r="J193"/>
  <c r="J194" s="1"/>
  <c r="L193"/>
  <c r="N218"/>
  <c r="J218"/>
  <c r="L218"/>
  <c r="N205"/>
  <c r="J205"/>
  <c r="F209" s="1"/>
  <c r="L206"/>
  <c r="N208"/>
  <c r="J208"/>
  <c r="N222"/>
  <c r="J222"/>
  <c r="L222"/>
  <c r="N229"/>
  <c r="J229"/>
  <c r="L229"/>
  <c r="L212"/>
  <c r="L211" s="1"/>
  <c r="N215"/>
  <c r="J215"/>
  <c r="J125" l="1"/>
  <c r="J126" s="1"/>
  <c r="J12"/>
  <c r="J13" s="1"/>
  <c r="J14" s="1"/>
  <c r="J15" s="1"/>
  <c r="J7"/>
  <c r="N7"/>
  <c r="L23"/>
  <c r="N23"/>
  <c r="L49"/>
  <c r="N34"/>
  <c r="J9"/>
  <c r="J10" s="1"/>
  <c r="L34"/>
  <c r="N49"/>
  <c r="J81"/>
  <c r="J25"/>
  <c r="J26" s="1"/>
  <c r="J23" s="1"/>
  <c r="C11" i="2" s="1"/>
  <c r="J51" i="20"/>
  <c r="J52" s="1"/>
  <c r="J103"/>
  <c r="J102"/>
  <c r="J105" s="1"/>
  <c r="J106" s="1"/>
  <c r="N197"/>
  <c r="L197"/>
  <c r="J219"/>
  <c r="J174"/>
  <c r="J179"/>
  <c r="J111"/>
  <c r="J114"/>
  <c r="J74"/>
  <c r="J66" s="1"/>
  <c r="C15" i="2" s="1"/>
  <c r="L221" i="20"/>
  <c r="N163"/>
  <c r="N221"/>
  <c r="N130"/>
  <c r="N211"/>
  <c r="L182"/>
  <c r="J214"/>
  <c r="J223"/>
  <c r="N182"/>
  <c r="J135"/>
  <c r="J36"/>
  <c r="J39" s="1"/>
  <c r="J216"/>
  <c r="J186"/>
  <c r="J189" s="1"/>
  <c r="J190" s="1"/>
  <c r="N146"/>
  <c r="L146"/>
  <c r="L130"/>
  <c r="J57"/>
  <c r="F128" l="1"/>
  <c r="F144"/>
  <c r="H144" s="1"/>
  <c r="F180"/>
  <c r="H180" s="1"/>
  <c r="A65"/>
  <c r="A66"/>
  <c r="A23"/>
  <c r="A22"/>
  <c r="J91"/>
  <c r="J76" s="1"/>
  <c r="C16" i="2" s="1"/>
  <c r="J49" i="20"/>
  <c r="J40"/>
  <c r="J42" s="1"/>
  <c r="J217"/>
  <c r="J211" s="1"/>
  <c r="C28" i="2" s="1"/>
  <c r="J187" i="20"/>
  <c r="J37"/>
  <c r="F195" l="1"/>
  <c r="H195" s="1"/>
  <c r="J195" s="1"/>
  <c r="J182" s="1"/>
  <c r="C26" i="2" s="1"/>
  <c r="A49" i="20"/>
  <c r="C13" i="2"/>
  <c r="N180" i="20"/>
  <c r="J180"/>
  <c r="J163" s="1"/>
  <c r="C25" i="2" s="1"/>
  <c r="L180" i="20"/>
  <c r="L163" s="1"/>
  <c r="L144"/>
  <c r="J144"/>
  <c r="J130" s="1"/>
  <c r="A211"/>
  <c r="A210"/>
  <c r="A76"/>
  <c r="A75"/>
  <c r="J34"/>
  <c r="C12" i="2" s="1"/>
  <c r="A163" i="20" l="1"/>
  <c r="A162"/>
  <c r="L195"/>
  <c r="N195"/>
  <c r="A34"/>
  <c r="A33"/>
  <c r="A181"/>
  <c r="A182"/>
  <c r="C23" i="2" l="1"/>
  <c r="A129" i="20"/>
  <c r="A130"/>
  <c r="J221" l="1"/>
  <c r="C29" i="2" s="1"/>
  <c r="A220" i="20" l="1"/>
  <c r="A221"/>
  <c r="D117" l="1"/>
  <c r="F117"/>
  <c r="F116" s="1"/>
  <c r="H116" s="1"/>
  <c r="F118"/>
  <c r="H118" s="1"/>
  <c r="L118" s="1"/>
  <c r="H115"/>
  <c r="J115" s="1"/>
  <c r="L116" l="1"/>
  <c r="L97" s="1"/>
  <c r="L5" s="1"/>
  <c r="F121" s="1"/>
  <c r="H121" s="1"/>
  <c r="N116"/>
  <c r="N97" s="1"/>
  <c r="J116"/>
  <c r="J118"/>
  <c r="N118"/>
  <c r="N121" l="1"/>
  <c r="N120" s="1"/>
  <c r="J121"/>
  <c r="J120" s="1"/>
  <c r="L121"/>
  <c r="L120" s="1"/>
  <c r="N5"/>
  <c r="J117"/>
  <c r="J97" s="1"/>
  <c r="C17" i="2" s="1"/>
  <c r="C19" l="1"/>
  <c r="A119" i="20"/>
  <c r="A120"/>
  <c r="A7" l="1"/>
  <c r="C9" i="2"/>
  <c r="H209" i="20" l="1"/>
  <c r="L209" l="1"/>
  <c r="J209"/>
  <c r="J197" s="1"/>
  <c r="N209"/>
  <c r="H128"/>
  <c r="A197" l="1"/>
  <c r="A196"/>
  <c r="C27" i="2"/>
  <c r="N128" i="20"/>
  <c r="L128"/>
  <c r="J128"/>
  <c r="J123" s="1"/>
  <c r="J5" s="1"/>
  <c r="A145"/>
  <c r="A146"/>
  <c r="C24" i="2"/>
  <c r="A123" i="20" l="1"/>
  <c r="A122"/>
  <c r="C22" i="2"/>
  <c r="I36" i="23"/>
  <c r="I51" s="1"/>
  <c r="K35"/>
  <c r="K36" s="1"/>
  <c r="K51" s="1"/>
  <c r="C32" i="2" s="1"/>
  <c r="C37" s="1"/>
  <c r="C38" l="1"/>
  <c r="C39" s="1"/>
</calcChain>
</file>

<file path=xl/sharedStrings.xml><?xml version="1.0" encoding="utf-8"?>
<sst xmlns="http://schemas.openxmlformats.org/spreadsheetml/2006/main" count="994" uniqueCount="627">
  <si>
    <t>%</t>
  </si>
  <si>
    <t>B</t>
  </si>
  <si>
    <t>H</t>
  </si>
  <si>
    <t>m</t>
  </si>
  <si>
    <t>t</t>
  </si>
  <si>
    <t>MJ</t>
  </si>
  <si>
    <t>SP</t>
  </si>
  <si>
    <t>m2</t>
  </si>
  <si>
    <t>m3</t>
  </si>
  <si>
    <t>Typ</t>
  </si>
  <si>
    <t>kus</t>
  </si>
  <si>
    <t>Cena</t>
  </si>
  <si>
    <t>Popis</t>
  </si>
  <si>
    <t>Suť</t>
  </si>
  <si>
    <t>Ztratné</t>
  </si>
  <si>
    <t>Poř.</t>
  </si>
  <si>
    <t>Hmotnost</t>
  </si>
  <si>
    <t>Jedn. cena</t>
  </si>
  <si>
    <t>Výměra</t>
  </si>
  <si>
    <t>Jedn. hmotn.</t>
  </si>
  <si>
    <t>Celkem (bez DPH)</t>
  </si>
  <si>
    <t>Jedn. suť</t>
  </si>
  <si>
    <t>783: Nátěry</t>
  </si>
  <si>
    <t>003: Svislé konstrukce</t>
  </si>
  <si>
    <t>SO_01: Stavební objekt 01</t>
  </si>
  <si>
    <t>Celkem (včetně DPH)</t>
  </si>
  <si>
    <t>099: Přesun hmot HSV</t>
  </si>
  <si>
    <t>771: Podlahy z dlaždic</t>
  </si>
  <si>
    <t>711: Izolace proti vodě</t>
  </si>
  <si>
    <t>766: Konstrukce truhlářské</t>
  </si>
  <si>
    <t>767: Konstrukce zámečnické</t>
  </si>
  <si>
    <t>Vyvěšení nebo zavěšení křídel - dřevěných dveřní, plocha do 2 m2</t>
  </si>
  <si>
    <t>Vyčištění budov a objektů bytové nebo občanské výstavby - světlá výška podlaží do 4 m</t>
  </si>
  <si>
    <t>Vybourání a vyjmutí kovových výplní otvorů nebo stěn - dveřní zárubeň - plocha do 2 m2</t>
  </si>
  <si>
    <t>ks</t>
  </si>
  <si>
    <t>Otlučení omítek vnitřních stěn vápenných nebo vápenocementových - rozsah do 50 %</t>
  </si>
  <si>
    <t>Komentář</t>
  </si>
  <si>
    <t>skladba  a1 3.NP+4.NP</t>
  </si>
  <si>
    <t>madlo bezbar. pevné, nerez broušený</t>
  </si>
  <si>
    <t>P.č.</t>
  </si>
  <si>
    <t>Název položky</t>
  </si>
  <si>
    <t>PSV</t>
  </si>
  <si>
    <t>soub</t>
  </si>
  <si>
    <t>Odstranění povlakových podlah - lepené, bez podložky</t>
  </si>
  <si>
    <t>776: Podlahy povlakové</t>
  </si>
  <si>
    <t>0096: Bourací práce</t>
  </si>
  <si>
    <t>004: Vodorovné konstrukce</t>
  </si>
  <si>
    <t>0063: Podlahy a podlahové konstrukce</t>
  </si>
  <si>
    <t>0064: Osazování výplní otvorů</t>
  </si>
  <si>
    <t>005: Komunikace</t>
  </si>
  <si>
    <t>763: Konstrukce suché výstavby</t>
  </si>
  <si>
    <t>784: Malby a tapety</t>
  </si>
  <si>
    <t>0094: Lešení, systémové bednění a stavební výtahy</t>
  </si>
  <si>
    <t>Vým. bez ztr.</t>
  </si>
  <si>
    <t>HSV</t>
  </si>
  <si>
    <t>0095: Dokončující konstrukce a práce</t>
  </si>
  <si>
    <t>Název</t>
  </si>
  <si>
    <t>Stavba:</t>
  </si>
  <si>
    <t>ROZPOČET</t>
  </si>
  <si>
    <t>Položka</t>
  </si>
  <si>
    <t>Kladení zámkové dlažby komunikací pro pěší tl 80 mm skupiny A pl do 50 m2</t>
  </si>
  <si>
    <t>Vybourání dřevěných rámů dveřních zárubní pl. do 2 m2</t>
  </si>
  <si>
    <t xml:space="preserve">m </t>
  </si>
  <si>
    <r>
      <t xml:space="preserve">Rekonstrukce výtahu a stavebních prostor na bezbariérové užívání  </t>
    </r>
    <r>
      <rPr>
        <sz val="10"/>
        <rFont val="Arial"/>
        <family val="2"/>
        <charset val="238"/>
      </rPr>
      <t xml:space="preserve">   </t>
    </r>
  </si>
  <si>
    <t xml:space="preserve">Vysoká škola ekonomická v Praze, nám. W. Churchila 4/1938, Praha 3 </t>
  </si>
  <si>
    <t>Objekt:</t>
  </si>
  <si>
    <t>310237241</t>
  </si>
  <si>
    <t>Zazdívka otvorů pl do 0,25 m2 ve zdivu nadzákladovém cihlami pálenými tl do 300 mm</t>
  </si>
  <si>
    <t>342241162</t>
  </si>
  <si>
    <t>Příčky z cihel plných dl 290 mm pevnosti P 15 na MC tl 140 mm</t>
  </si>
  <si>
    <t>dozdívky dveří po osazení dveří</t>
  </si>
  <si>
    <t>0,15*1,97*8</t>
  </si>
  <si>
    <t>0,6*23</t>
  </si>
  <si>
    <t>564211111</t>
  </si>
  <si>
    <t>Podklad z kameniva hrubého drceného vel. 16-32 mm tl 150 mm</t>
  </si>
  <si>
    <t>564750111</t>
  </si>
  <si>
    <t>Podklad nebo podsyp ze štěrkopísku ŠP tl 50 mm</t>
  </si>
  <si>
    <t>podsyp slepecký pruh v chodníku vnitrobloku</t>
  </si>
  <si>
    <t>596211210</t>
  </si>
  <si>
    <t>59245010.BET</t>
  </si>
  <si>
    <t>0,3*23</t>
  </si>
  <si>
    <t>59245013.BET</t>
  </si>
  <si>
    <t>zakrývání dveří</t>
  </si>
  <si>
    <t>1,1*2*2+5*0,9*2+3*1,1*2,5*2</t>
  </si>
  <si>
    <t>783000111</t>
  </si>
  <si>
    <t>Ochrana svislých ploch při provádění nátěrů olepením páskou nebo fólií</t>
  </si>
  <si>
    <t>783900001</t>
  </si>
  <si>
    <t>Maskovací páska</t>
  </si>
  <si>
    <t>pod nátěry futer</t>
  </si>
  <si>
    <t>784171101</t>
  </si>
  <si>
    <t>Zakrytí vnitřních podlah včetně pozdějšího odkrytí</t>
  </si>
  <si>
    <t>podlahy 1-3 NP</t>
  </si>
  <si>
    <t>784171113</t>
  </si>
  <si>
    <t>Zakrytí vnitřních ploch stěn v místnostech výšky do 5,00 m</t>
  </si>
  <si>
    <t>výtahová šachta</t>
  </si>
  <si>
    <t>2*(1,69+1,98)*12,46</t>
  </si>
  <si>
    <t>zaomítnutí kabelů</t>
  </si>
  <si>
    <t>Hrubá výplň rýh ve stěnách maltou jakékoli šířky rýhy</t>
  </si>
  <si>
    <t>612135101</t>
  </si>
  <si>
    <t>Oprava vnitřní vápenocementové štukové omítky stropů v rozsahu plochy do 50%</t>
  </si>
  <si>
    <t>611325423</t>
  </si>
  <si>
    <t>631311125</t>
  </si>
  <si>
    <t>Mazanina tl do 120 mm z betonu prostého bez zvýšených nároků na prostředí tř. C 20/25</t>
  </si>
  <si>
    <t>pod dlažbu v 1.NP 0.49, 0.47</t>
  </si>
  <si>
    <t>9,7+13,5</t>
  </si>
  <si>
    <t>631319012</t>
  </si>
  <si>
    <t>Příplatek k mazanině tl do 120 mm za přehlazení povrchu</t>
  </si>
  <si>
    <t>Příplatek k mazanině tl do 120 mm za stržení povrchu spodní vrstvy před vložením výztuže</t>
  </si>
  <si>
    <t>631319173</t>
  </si>
  <si>
    <t>631362021</t>
  </si>
  <si>
    <t>Výztuž mazanin svařovanými sítěmi Kari</t>
  </si>
  <si>
    <t>949111212</t>
  </si>
  <si>
    <t>Příplatek k lešení lehkému kozovému trubkovému v do 1,9 m za první a ZKD den použití</t>
  </si>
  <si>
    <t>949311112</t>
  </si>
  <si>
    <t>Montáž lešení trubkového do šachet o půdorysné ploše do 6 m2 v do 20 m</t>
  </si>
  <si>
    <t>1,7*2</t>
  </si>
  <si>
    <t>949311211</t>
  </si>
  <si>
    <t>Příplatek k lešení trubkovému do šachet do 6 m2 v do 30 m za první a ZKD den použití</t>
  </si>
  <si>
    <t>3,4*60</t>
  </si>
  <si>
    <t>23,2*30</t>
  </si>
  <si>
    <t>949111112</t>
  </si>
  <si>
    <t>Montáž lešení lehkého kozového trubkového v do 1,9 m</t>
  </si>
  <si>
    <t>přízemí</t>
  </si>
  <si>
    <t>mezanin, 1.patro</t>
  </si>
  <si>
    <t>10*6,435*2</t>
  </si>
  <si>
    <t>Příprava pro osazení osvětlení na fasádě + dodávka světla na fotobuňku</t>
  </si>
  <si>
    <t>Demontáž invalidní plošiny v hlavním schodišti přízemí - mezanin</t>
  </si>
  <si>
    <t>962031132</t>
  </si>
  <si>
    <t>Bourání příček z cihel pálených na MVC tl do 100 mm</t>
  </si>
  <si>
    <t>příčka s dveřmi v knikovně</t>
  </si>
  <si>
    <t>1,49*3,6</t>
  </si>
  <si>
    <t>776201811</t>
  </si>
  <si>
    <t>Demontáž lepených povlakových podlah bez podložky ručně</t>
  </si>
  <si>
    <t>776410811</t>
  </si>
  <si>
    <t>Odstranění soklíků a lišt pryžových nebo plastových</t>
  </si>
  <si>
    <t>1,69*1,98</t>
  </si>
  <si>
    <t>978011161</t>
  </si>
  <si>
    <t>Otlučení (osekání) vnitřní vápenné nebo vápenocementové omítky stropů v rozsahu do 50 %</t>
  </si>
  <si>
    <t>Vnitrostaveništní doprava suti a vybouraných hmot pro budovy v do 24 m s použitím mechanizace</t>
  </si>
  <si>
    <t>Příplatek k odvozu suti a vybouraných hmot na skládku ZKD 1 km přes 1 km</t>
  </si>
  <si>
    <t>Poplatek za uložení na skládce (skládkovné) stavebního odpadu směsného kód odpadu 170 904</t>
  </si>
  <si>
    <t>Přesun hmot s omezením mechanizace pro budovy v do 24 m</t>
  </si>
  <si>
    <t>Provedení izolace proti zemní vlhkosti pásy přitavením vodorovné NAIP</t>
  </si>
  <si>
    <t>62852674</t>
  </si>
  <si>
    <t>pásy s modifikovaným asfaltem vložka skleněná rohož</t>
  </si>
  <si>
    <t>998711203</t>
  </si>
  <si>
    <t>Přesun hmot procentní pro izolace proti vodě, vlhkosti a plynům v objektech v do 60 m</t>
  </si>
  <si>
    <t>998766203</t>
  </si>
  <si>
    <t>Podezdění schodišťových ramen a podesty pod hlavním schodištěm v místě pův. dojezdu výtahu</t>
  </si>
  <si>
    <t>1,9*3,3+5,9*3,3*0,5</t>
  </si>
  <si>
    <t>962032231</t>
  </si>
  <si>
    <t>Bourání zdiva z cihel pálených nebo vápenopískových na MV nebo MVC přes 1 m3</t>
  </si>
  <si>
    <t>771441113</t>
  </si>
  <si>
    <t>Montáž soklíků z obkladaček hutných rovných do malty v do 120 mm</t>
  </si>
  <si>
    <t>771553114</t>
  </si>
  <si>
    <t>Montáž podlah z dlaždic teracových lepených do 16 ks/m2</t>
  </si>
  <si>
    <t>998771203</t>
  </si>
  <si>
    <t>Přesun hmot procentní pro podlahy z dlaždic v objektech v do 24 m</t>
  </si>
  <si>
    <t>pod hlavním schodištěm v místě pův. dojezdu výtahu</t>
  </si>
  <si>
    <t>4,1*3,5</t>
  </si>
  <si>
    <t>vstup do zádveří k výtahu 0.49+0.47</t>
  </si>
  <si>
    <t>58247474</t>
  </si>
  <si>
    <t>dlaždice teracová broušená 30x30x2,7 cm</t>
  </si>
  <si>
    <t>434191423</t>
  </si>
  <si>
    <t>Osazení schodišťových stupňů kamenných pemrlovaných na desku</t>
  </si>
  <si>
    <t>doplnění stupně a hrany podesty v přízemí u vstupu do tělocvičny</t>
  </si>
  <si>
    <t>0,7+2,1</t>
  </si>
  <si>
    <t>499000001</t>
  </si>
  <si>
    <t>Schodišťový stupeň - dodávka</t>
  </si>
  <si>
    <t>959000001</t>
  </si>
  <si>
    <t>959000002</t>
  </si>
  <si>
    <t>959000003</t>
  </si>
  <si>
    <t>959000004</t>
  </si>
  <si>
    <t>Opravy schodišťových stupňů po demontáži kotvení sloupků invalidní plošiny 11 ks</t>
  </si>
  <si>
    <t>953942851</t>
  </si>
  <si>
    <t>Osazování schodišťového zábradlí do otvorů ve stupních nebo balkonové desce na MC vč. přípravy otvorů</t>
  </si>
  <si>
    <t>Mosazné zábradlí - dodávka</t>
  </si>
  <si>
    <t>atyp, kopie původního tvarosloví zábradlí, délka 11,5 m, v. 1,1 m</t>
  </si>
  <si>
    <t>doplnění zábradlí v místě hlavního schodiště po vybouraném dojezdu v. šachty</t>
  </si>
  <si>
    <t>767161824</t>
  </si>
  <si>
    <t>Demontáž zábradlí schodišťového nerozebíratelného hmotnosti 1m zábradlí přes 20 kg</t>
  </si>
  <si>
    <t>767900001</t>
  </si>
  <si>
    <t>767220130</t>
  </si>
  <si>
    <t>Montáž zábradlí schodišťového hmotnosti nad 25 kg z trubek do zdi</t>
  </si>
  <si>
    <t>767900002</t>
  </si>
  <si>
    <t>767900003</t>
  </si>
  <si>
    <t>Sloupek dorozumívacího zařízení z jeklů, žárově zinkovaný vč dodávky a MTŽ podle zadání montážní firmy ESL</t>
  </si>
  <si>
    <t>767900004</t>
  </si>
  <si>
    <t>1*1,3</t>
  </si>
  <si>
    <t>767531121</t>
  </si>
  <si>
    <t>Osazení zapuštěného rámu z L profilů k čistícím rohožím</t>
  </si>
  <si>
    <t>Čistící  zóna zapuštěná Al rám vč. kartáčkové výplně - dodávka</t>
  </si>
  <si>
    <t>Dveřní madlo nerez kartáčovaná, 30 mm</t>
  </si>
  <si>
    <t>Přesun hmot procentní pro zámečnické konstrukce v objektech v do 24 m</t>
  </si>
  <si>
    <t>767661811</t>
  </si>
  <si>
    <t>Demontáž mříží pevných nebo otevíravých</t>
  </si>
  <si>
    <t>Nůžková mříž před výkladce č.4</t>
  </si>
  <si>
    <t>3,2*3</t>
  </si>
  <si>
    <t>v místě předsíněk před výtahem</t>
  </si>
  <si>
    <t>2,5*1,5*2</t>
  </si>
  <si>
    <t>4*2,5</t>
  </si>
  <si>
    <t>776111116</t>
  </si>
  <si>
    <t>Odstranění zbytků lepidla z podkladu povlakových podlah broušením</t>
  </si>
  <si>
    <t>776251111</t>
  </si>
  <si>
    <t>Lepení pásů z přírodního linolea (marmolea) standardním lepidlem</t>
  </si>
  <si>
    <t>776421111</t>
  </si>
  <si>
    <t>Montáž obvodových lišt lepením</t>
  </si>
  <si>
    <t>776900001</t>
  </si>
  <si>
    <t>60756111</t>
  </si>
  <si>
    <t>Krytina podlahová povlaková přírodní linoleum, role šířka 2 m, tl. 2,5 mm</t>
  </si>
  <si>
    <t>998776203</t>
  </si>
  <si>
    <t>Přesun hmot procentní pro podlahy povlakové v objektech v do 24 m</t>
  </si>
  <si>
    <t>783317101</t>
  </si>
  <si>
    <t>Krycí jednonásobný syntetický standardní nátěr zámečnických konstrukcí</t>
  </si>
  <si>
    <t>dveřní zárubně ocelové</t>
  </si>
  <si>
    <t>((1,1+0,9*5)+1,97*6*2)*0,25</t>
  </si>
  <si>
    <t>Nerezová lišta soklová</t>
  </si>
  <si>
    <t>784191005</t>
  </si>
  <si>
    <t>Čištění vnitřních ploch dveří nebo vrat po provedení malířských prací</t>
  </si>
  <si>
    <t>784191007</t>
  </si>
  <si>
    <t>Čištění vnitřních ploch podlah po provedení malířských prací</t>
  </si>
  <si>
    <t>784211113</t>
  </si>
  <si>
    <t>Dvojnásobné  bílé malby ze směsí za mokra velmi dobře otěruvzdorných v místnostech výšky do 5,00 m</t>
  </si>
  <si>
    <t>784121003</t>
  </si>
  <si>
    <t>Oškrabání malby v mísnostech výšky do 5,00 m</t>
  </si>
  <si>
    <t>8,6+2,9+30+15,1+2,9+30+13,5+9,7</t>
  </si>
  <si>
    <t>(1,1+0,9*5)*1,97*2</t>
  </si>
  <si>
    <t>(3,3+6,8+8,1)*3,6+(11,8+6,8+1,5)*3,6+(15,7+14,9)*3,3</t>
  </si>
  <si>
    <t xml:space="preserve">Vnitřní dveře dřevěné otočné hladké prosklené 900x1970 EW 30 DP3 C   </t>
  </si>
  <si>
    <t>Vč. kování nerez (klika, koule)</t>
  </si>
  <si>
    <t>R4</t>
  </si>
  <si>
    <t>Vybavení-samozavírač, požární kování, vč. kování nerez (klika, koule)</t>
  </si>
  <si>
    <t>R1*</t>
  </si>
  <si>
    <t>R2*</t>
  </si>
  <si>
    <t>R3</t>
  </si>
  <si>
    <t>Atypický truhlářský výrobek, bezpečnostní dvojsklo, kování nerez (klika, koule), elektrický zámek</t>
  </si>
  <si>
    <t>Atypický truhlářský výrobek, samozavírač, požární kování, požární sklo, kování nerez (klika, klika), ocelová zárubeň EI 30</t>
  </si>
  <si>
    <t xml:space="preserve">Vnitřní dveře dřevěné otočné hladké plné 900x1970, EI 30 DP3 C, ocelová zárubeň EI 30  </t>
  </si>
  <si>
    <t>766660002</t>
  </si>
  <si>
    <t>Montáž dveřních křídel otvíravých 1křídlových š přes 0,8 m do ocelové zárubně</t>
  </si>
  <si>
    <t>766660022</t>
  </si>
  <si>
    <t>Montáž dveřních křídel otvíravých 1křídlových š přes 0,8 m požárních do ocelové zárubně</t>
  </si>
  <si>
    <t>766660162</t>
  </si>
  <si>
    <t>Montáž dveřních křídel otvíravých 1křídlových š přes 0,8 m požárních do dřevěné rámové zárubně</t>
  </si>
  <si>
    <t>Dřevěný výkladec 3,4x3,0 m, pevně zasklené nadsvětlíky a 2 boční světlíky</t>
  </si>
  <si>
    <t>766123520</t>
  </si>
  <si>
    <t>Montáž stěn celozasklených v do 3,50 m</t>
  </si>
  <si>
    <t>Přesun hmot procentní pro konstrukce truhlářské v objektech v do 24 m</t>
  </si>
  <si>
    <t>dlažba se zámkem 20x16,5x8 cm barevná reliéfní (nevidomí)</t>
  </si>
  <si>
    <t>dlažba se zámkem 20x16,5x8 cm přírodní</t>
  </si>
  <si>
    <t>763111417</t>
  </si>
  <si>
    <t>SDK příčka tl 150 mm profil CW+UW 100 desky 2xA 12,5 TI 100 mm EI 60 Rw 55 DB</t>
  </si>
  <si>
    <t>1,5*3,6*4</t>
  </si>
  <si>
    <t>763111751</t>
  </si>
  <si>
    <t>Příplatek k SDK příčce za plochu do 6 m2 jednotlivě</t>
  </si>
  <si>
    <t>763111314</t>
  </si>
  <si>
    <t>SDK příčka tl 100 mm profil CW+UW 75 desky 1xA 12,5 TI 60 mm EI 30 Rw 47 DB</t>
  </si>
  <si>
    <t>protiprachové příčky po dobu stavby vč provizorních dveří 1x900, 1x800</t>
  </si>
  <si>
    <t>(1,7+1+1,6+2+1,5+1,4+1,7+1,46)*3,6</t>
  </si>
  <si>
    <t>763132112</t>
  </si>
  <si>
    <t>SDK podhled samostatný požární předěl desky 1xDF15 TI60 mm EI Z/S 30/40 dvouvrstvá spodní kce CD+UD</t>
  </si>
  <si>
    <t>zakrytí odvětrání výtahové šachty 1.patro</t>
  </si>
  <si>
    <t>2,2*1,5</t>
  </si>
  <si>
    <t>763181321</t>
  </si>
  <si>
    <t>Montáž jednokřídlové kovové zárubně v do 4,75 m SDK příčka</t>
  </si>
  <si>
    <t>763111811</t>
  </si>
  <si>
    <t>Demontáž SDK příčky s jednoduchou ocelovou nosnou konstrukcí opláštění jednoduché</t>
  </si>
  <si>
    <t>vyztužení pro dveře UA</t>
  </si>
  <si>
    <t>Přesun hmot procentní pro sádrokartonové konstrukce v objektech v do 24 m</t>
  </si>
  <si>
    <t>642942111</t>
  </si>
  <si>
    <t>Osazování zárubní nebo rámů dveřních kovových do 2,5 m2 na MC</t>
  </si>
  <si>
    <t>642945111</t>
  </si>
  <si>
    <t>Osazování protipožárních nebo protiplynových zárubní dveří jednokřídlových do 2,5 m2</t>
  </si>
  <si>
    <t>953845213</t>
  </si>
  <si>
    <t>Vyvložkování stávajícího komínového tělesa nerezovými vložkami ohebnými D do 160 mm v 3 m</t>
  </si>
  <si>
    <t>953845222</t>
  </si>
  <si>
    <t>Příplatek k vyvložkování komínového průduchu nerezovými vložkami ohebnými D do 130 mm ZKD 1m výšky</t>
  </si>
  <si>
    <t>(20-3)*2</t>
  </si>
  <si>
    <t>Spiro potrubí prum 125</t>
  </si>
  <si>
    <t>Spiro potrubí prum 250</t>
  </si>
  <si>
    <t>2*2,1</t>
  </si>
  <si>
    <t>protipožární izolace min.vata 30 mm+Al obal se síťkou</t>
  </si>
  <si>
    <t xml:space="preserve">opravy po kotvení a požkozených částí </t>
  </si>
  <si>
    <t>Zakázka</t>
  </si>
  <si>
    <t>Číslo zakázky</t>
  </si>
  <si>
    <t>Investor</t>
  </si>
  <si>
    <t>Klasifikace</t>
  </si>
  <si>
    <t>Fáze</t>
  </si>
  <si>
    <t>Příprava realizace</t>
  </si>
  <si>
    <t>Verze</t>
  </si>
  <si>
    <t>Podklad pro výběr zhotovitele</t>
  </si>
  <si>
    <t>Firmy</t>
  </si>
  <si>
    <t>Typ Firmy</t>
  </si>
  <si>
    <t>Uživatelé</t>
  </si>
  <si>
    <t>Význam (funkce)</t>
  </si>
  <si>
    <t>Jméno</t>
  </si>
  <si>
    <t>výměra</t>
  </si>
  <si>
    <t>cena</t>
  </si>
  <si>
    <t>Část : silnoproud</t>
  </si>
  <si>
    <t>cena za m.j.</t>
  </si>
  <si>
    <t>cena celkem</t>
  </si>
  <si>
    <t>POPIS</t>
  </si>
  <si>
    <t>VÝROBCE</t>
  </si>
  <si>
    <t>POČET M.J.</t>
  </si>
  <si>
    <t>materiál</t>
  </si>
  <si>
    <t>montáž</t>
  </si>
  <si>
    <t>mat.+mont.</t>
  </si>
  <si>
    <t>1.000</t>
  </si>
  <si>
    <t>SVÍTIDLA, PŘÍSTROJE - dodávka , montáž , zapojení a odzkoušení</t>
  </si>
  <si>
    <t>Veškerá svítidla nutno odsouhlasit  investorem a architektem</t>
  </si>
  <si>
    <t>1.001</t>
  </si>
  <si>
    <r>
      <t>svítidlo A1  -</t>
    </r>
    <r>
      <rPr>
        <sz val="11"/>
        <rFont val="Arial"/>
        <family val="2"/>
        <charset val="238"/>
      </rPr>
      <t xml:space="preserve"> přisazené a krytem, IP44, LED</t>
    </r>
  </si>
  <si>
    <t>1.002</t>
  </si>
  <si>
    <r>
      <t xml:space="preserve">svítidlo A1N - </t>
    </r>
    <r>
      <rPr>
        <sz val="11"/>
        <rFont val="Arial"/>
        <family val="2"/>
        <charset val="238"/>
      </rPr>
      <t>přisazené a krytem, IP44, LED, vybavené nouzovým, 1.hod. modulem 1.hod.</t>
    </r>
  </si>
  <si>
    <t>2.000</t>
  </si>
  <si>
    <r>
      <t xml:space="preserve">Kabely, vodiče, elektroinstal. matetiál - </t>
    </r>
    <r>
      <rPr>
        <b/>
        <sz val="10"/>
        <rFont val="Arial CE"/>
        <family val="2"/>
        <charset val="238"/>
      </rPr>
      <t xml:space="preserve"> dodávka , montáž a zapojení</t>
    </r>
  </si>
  <si>
    <t xml:space="preserve"> Prostupy mezi požárními úseky a prostupy do kabelových prostor rozvaděčů budou utěsněny atestovanými protipožárními přepážkami (ucpávkami).</t>
  </si>
  <si>
    <t>2.001</t>
  </si>
  <si>
    <t>Kabel CYKY 3Cx1,5        ( J 3x1,5 )</t>
  </si>
  <si>
    <t>2.002</t>
  </si>
  <si>
    <t>Kabel CXKH-V 5Cx2,5, bezhalogen. a funkčností při požáru</t>
  </si>
  <si>
    <t>2.003</t>
  </si>
  <si>
    <t>Kabel CXKH-R 1x6 z/žl.</t>
  </si>
  <si>
    <t>2.004</t>
  </si>
  <si>
    <t xml:space="preserve">Kabel CXKH-R 4Cx1,5, bezhalogen. </t>
  </si>
  <si>
    <t>2.005</t>
  </si>
  <si>
    <t xml:space="preserve">Kabel CXKH-R 3Cx1,5, bezhalogen. </t>
  </si>
  <si>
    <t>2.006</t>
  </si>
  <si>
    <t>Trubka instalační  tuhá  průměr 16 mm  (včetně příchytek)</t>
  </si>
  <si>
    <t>2.007</t>
  </si>
  <si>
    <t>Trubka instalační  tuhá  průměr 32 mm   (včetně příchytek)</t>
  </si>
  <si>
    <t>3.000</t>
  </si>
  <si>
    <r>
      <t xml:space="preserve">RŮZNÉ - </t>
    </r>
    <r>
      <rPr>
        <b/>
        <sz val="10"/>
        <rFont val="Arial CE"/>
        <family val="2"/>
        <charset val="238"/>
      </rPr>
      <t>dodávka , montáž a zapojení</t>
    </r>
  </si>
  <si>
    <t>3.001</t>
  </si>
  <si>
    <t>Napojení kabelu 3Cx1,5 v rozvaděči , včetně doplnění jističe 1x10A/B</t>
  </si>
  <si>
    <t>3.002</t>
  </si>
  <si>
    <t>Napojení kabelu CXKH-V 5Cx2,5 v rozvaděči , včetně doplnění jističe 3x16A/C</t>
  </si>
  <si>
    <t>3.003</t>
  </si>
  <si>
    <r>
      <t xml:space="preserve">Rozvaděč RP2 -  </t>
    </r>
    <r>
      <rPr>
        <sz val="10"/>
        <rFont val="Arial CE"/>
        <family val="2"/>
        <charset val="238"/>
      </rPr>
      <t xml:space="preserve">viz. schéma zapojení       </t>
    </r>
  </si>
  <si>
    <t>3.004</t>
  </si>
  <si>
    <r>
      <t xml:space="preserve">Rozvaděč RP3  -  </t>
    </r>
    <r>
      <rPr>
        <sz val="10"/>
        <rFont val="Arial CE"/>
        <family val="2"/>
        <charset val="238"/>
      </rPr>
      <t xml:space="preserve">viz. schéma zapojení       </t>
    </r>
  </si>
  <si>
    <t>3.005</t>
  </si>
  <si>
    <t xml:space="preserve">Demontáže , stávající svítidla a kabely před nástupy do výtahu, demontáž stávajícího kabel. napojení měněného výtahu.  </t>
  </si>
  <si>
    <t>3.006</t>
  </si>
  <si>
    <t>pomocné lešní</t>
  </si>
  <si>
    <t>3.007</t>
  </si>
  <si>
    <t xml:space="preserve">Zednické přípomoce, rýhy pro kabely ve výtah. šachtě + vstupu v 1.NP, zasádrovat rýhy s kabely, začistit stěnu, bez vymalování, prostupy pro kabely stěnami + stropy </t>
  </si>
  <si>
    <t>4.000</t>
  </si>
  <si>
    <t>VÝCHOZÍ REVIZNÍ ZPRÁVA</t>
  </si>
  <si>
    <t>4.001</t>
  </si>
  <si>
    <t xml:space="preserve">Režijní hodiny - přítomnost elektro pracovníků při zkouškách všech technolog. celků. </t>
  </si>
  <si>
    <t>4.002</t>
  </si>
  <si>
    <t>Poučení a zaškolení obsluhy.</t>
  </si>
  <si>
    <t>4.003</t>
  </si>
  <si>
    <t>Dodání všech bezpečnostních tabulek</t>
  </si>
  <si>
    <t>4.004</t>
  </si>
  <si>
    <t>Kabely budou vybaveny popis. štítky s udáním směru druhého konce</t>
  </si>
  <si>
    <t>4.005</t>
  </si>
  <si>
    <t>Veškeré svorkovnice s popisem.</t>
  </si>
  <si>
    <t>4.006</t>
  </si>
  <si>
    <t>Technolog. zařízení dodat s výrobní dokumentací v českém jazyce.</t>
  </si>
  <si>
    <t>4.007</t>
  </si>
  <si>
    <t xml:space="preserve">Zakreslení skutečného stavu </t>
  </si>
  <si>
    <t>4.008</t>
  </si>
  <si>
    <t>Veškerý podružný materiál potřebný pro montáž</t>
  </si>
  <si>
    <t>4.009</t>
  </si>
  <si>
    <t>Provozní zkoušky</t>
  </si>
  <si>
    <t>4.010</t>
  </si>
  <si>
    <t>Odpadové hospodářství</t>
  </si>
  <si>
    <t>CENA CELKEM bez DPH</t>
  </si>
  <si>
    <t>5.000</t>
  </si>
  <si>
    <t>POZNÁMKY</t>
  </si>
  <si>
    <t>5.001</t>
  </si>
  <si>
    <t>Při zpracování nabídky musí nabízející předpokládat použití veškerých zařízení a materiálů, které bude považovat za účelné nebo nezbytné, tak aby zajistil dokonalou realizaci  předmětu díla vyplývající z jeho účelu a požadované funkce při zajištění potřebných garancí,  jestliže tyto dodávky, plnění nebo práce vyplývají z charakteru a účelu nabízeného zařízení nebo jsou nezbytné pro dosažení požadované funkce. Ceny uvedené uchazečem musí být stanoveny tak, aby zahrnovaly  veškeré práce, připomoci a dodávky nezbytné pro kompletní provedení díla i když nejsou zcela definovány v této dokumentaci.</t>
  </si>
  <si>
    <t>5.002</t>
  </si>
  <si>
    <t>Součástí dodávky silnoproudu jsou veškeré požární ucpávky kabelových tras dle ČSN v rozsahu dle PBŘS.</t>
  </si>
  <si>
    <t>5.003</t>
  </si>
  <si>
    <t>Délky kabelových tras a veškeré koncové prvky jsou odečtyne z jednotlivých půdorysů výkresové dokumentace.  Kabelové délky se mohou lišit dle zvoleného způsobu instalace. Způsob instalace bude určen prováděcí firmou po prozkoumání skutečného stávajícího stavu stavby.</t>
  </si>
  <si>
    <t>5.004</t>
  </si>
  <si>
    <t>Součástí tohoto výkazu výměr není honorář pro TIČR.</t>
  </si>
  <si>
    <t>Množství</t>
  </si>
  <si>
    <t>Cena / MJ</t>
  </si>
  <si>
    <t>Celkem (Kč)</t>
  </si>
  <si>
    <t>Díl</t>
  </si>
  <si>
    <t>zesilovač</t>
  </si>
  <si>
    <t xml:space="preserve">Evakuační rozhlasová ústředna certifikovaná dle EN54-16 - rozšíření 360W, 6 zón s individuální regulací hlasitosti, lokální audio vstup pro možnost vlastního audio programu nezávislého na zbytku systému, provozní i evakuační logické vstupy a výstupy, permanentní monitorování 100V linek bez přerušení audiosignálu. </t>
  </si>
  <si>
    <t>instalace</t>
  </si>
  <si>
    <t>napájecí zdroj</t>
  </si>
  <si>
    <t>Centrální UPS - pro záložní zdroj - 360W/30minut</t>
  </si>
  <si>
    <t>TYP 1</t>
  </si>
  <si>
    <t>TYP 2</t>
  </si>
  <si>
    <t>EN54-24 certifikovaný reproduktor podhledový 6W @ 100V, výkonové odbočky až do 0,8W, citlivost 94dB (stř. hod. 1W/1m @ 500Hz-5kHz Pink Noise), vyzařovací úhel 165° (500Hz), 175° (1kHz), 165° (2kHz), 70° (4kHz), kov, bílý, EVAC svorkovnice, 180mm, certifikován dle EN54 i pro použití bez požárního krytu!, číslo certifikátu 0359-CPD-0100</t>
  </si>
  <si>
    <t xml:space="preserve">TYP 2 - kryt </t>
  </si>
  <si>
    <t xml:space="preserve">EN54-24 certifikovaný požární kryt pro reprduktor typu 2 </t>
  </si>
  <si>
    <t xml:space="preserve">TYP 3 </t>
  </si>
  <si>
    <t>PRAFlaDUR</t>
  </si>
  <si>
    <t>kabel Prafladur 2x1,5 PH180/E90 dle ZP-27/2008, B2caS1D0 dle PrEN 50399:07, ohniodolný dle ČSN IEC60331, bezhalogenový dle ČSN 50266</t>
  </si>
  <si>
    <t>normované příchytky pro kabel PRAFLADUR po 300mm. Příchytka + šroub. Sada po 100ks</t>
  </si>
  <si>
    <t>sada</t>
  </si>
  <si>
    <t xml:space="preserve">kabelový žlab - 100x50 normová konstrukce do podhledu - a stoupací kabelové trasy </t>
  </si>
  <si>
    <t xml:space="preserve">Ostatní </t>
  </si>
  <si>
    <t xml:space="preserve">Pomocné instalační práce - SDK požární kryty </t>
  </si>
  <si>
    <t>Požární ucpávky</t>
  </si>
  <si>
    <t xml:space="preserve">Vypracování měřícího protokolu včetmě protokolu srozumitelnosti </t>
  </si>
  <si>
    <t>Vyhotovení dokumentace skutečného provedení</t>
  </si>
  <si>
    <t>Zaškolení správce/investora/nájemců</t>
  </si>
  <si>
    <t>materiál a instalace</t>
  </si>
  <si>
    <t xml:space="preserve">ostatní </t>
  </si>
  <si>
    <t xml:space="preserve">celkem </t>
  </si>
  <si>
    <t>Zakázka:</t>
  </si>
  <si>
    <t>REKAPITULACE STAVBY</t>
  </si>
  <si>
    <t>SO_01_1: Technika prostředí staveb</t>
  </si>
  <si>
    <t>DPH %</t>
  </si>
  <si>
    <t>(9,7+13,5)*0,1</t>
  </si>
  <si>
    <t>SO_01_1: Architektonicko stavební část</t>
  </si>
  <si>
    <t>Evakuační rozhlas</t>
  </si>
  <si>
    <t>Slaboproud</t>
  </si>
  <si>
    <t>Silnoproud</t>
  </si>
  <si>
    <t>0061: Úprava povrchů vnitřních</t>
  </si>
  <si>
    <t>č. pol.</t>
  </si>
  <si>
    <t>obj.kód</t>
  </si>
  <si>
    <t>popis</t>
  </si>
  <si>
    <t>m.j.</t>
  </si>
  <si>
    <t>Elektronická kontrola vstupu - EKV</t>
  </si>
  <si>
    <t>Bezkontaktní čtečka venkovní</t>
  </si>
  <si>
    <t>Řídící jednotka pro kontrolér</t>
  </si>
  <si>
    <t>Kontrolér přístupového systému pro 2 dveře</t>
  </si>
  <si>
    <t>Systémový komunikátor ethernet</t>
  </si>
  <si>
    <t>Zálohovaný napájecí zdroj 12V/8,5A pro kontrolér, řídící jednotku, elektrický zámek</t>
  </si>
  <si>
    <t>Záložní akumulátor 12V/45Ah</t>
  </si>
  <si>
    <t>Box pro zálohovaný napájecí zdroj, kontrolér, řídící jednotku, přepěťovou ochranu</t>
  </si>
  <si>
    <t>Přepěťová ochrana silového napájení, typ 3</t>
  </si>
  <si>
    <t>Sdělovací kabel pro venkovní čtečku</t>
  </si>
  <si>
    <t>Sdělovací kabel pro sběrnicovou linku řídící jednotky</t>
  </si>
  <si>
    <t>Napájecí kabel pro sběrnicovou linku řídící jednotky</t>
  </si>
  <si>
    <t>Sdělovací kabel pro připojení zámku</t>
  </si>
  <si>
    <t>Trubka ohebná pro montáž pod omítku</t>
  </si>
  <si>
    <t>Vysekání kabelové drážky do cihlového zdiva vč. začištění</t>
  </si>
  <si>
    <t>Výmalba</t>
  </si>
  <si>
    <t>Průrazy zdí mezi místnostmi</t>
  </si>
  <si>
    <t>Průrazy zdí mezi podlažími</t>
  </si>
  <si>
    <t>Zapravení průrazů</t>
  </si>
  <si>
    <t>SDK konstrukce</t>
  </si>
  <si>
    <t>Ozivení a naprogramování systému</t>
  </si>
  <si>
    <t>Zaškolení obsluhy</t>
  </si>
  <si>
    <t>Výchozí revize systému vč. revizní zprávy</t>
  </si>
  <si>
    <t>Dokumentace skutečného provedení</t>
  </si>
  <si>
    <t>Koordinace s ostatními profesemi</t>
  </si>
  <si>
    <t>Poplachový zabezpečovací a tísňový systém - PZTS</t>
  </si>
  <si>
    <t>Detektor otevření dveří - připojení do stávajícího systému EZS</t>
  </si>
  <si>
    <t>Expander pro připojení detektorů</t>
  </si>
  <si>
    <t>Montážní box pro expander plastový</t>
  </si>
  <si>
    <t>Záložní napájecí zdroj 12V/3A</t>
  </si>
  <si>
    <t>Záložní akumulátor 12V/7Ah</t>
  </si>
  <si>
    <t>Sdělovací kabel pro připojení detektorů</t>
  </si>
  <si>
    <t>Sdělovací kabel pro připojení sběrnice expanderu</t>
  </si>
  <si>
    <t>Domovní videotelefon - DVT</t>
  </si>
  <si>
    <t>Videotablo venkovní IP</t>
  </si>
  <si>
    <t>Videotelefon IP</t>
  </si>
  <si>
    <t>Ethernet napájecí zdroj PoE pro videotelefon</t>
  </si>
  <si>
    <t>Ethernet napájecí zdroj PoE pro videotablo</t>
  </si>
  <si>
    <t>Bok pro napáječ a přepěťovou ochranu</t>
  </si>
  <si>
    <t>Přepěťová ochrana silového napájení typ 3</t>
  </si>
  <si>
    <t>Sdělovací kabel pro videotablo a videotelefon</t>
  </si>
  <si>
    <t>Orientační hlasový majáček pro nevidomé</t>
  </si>
  <si>
    <t>Rekapitulace celkem bez DPH</t>
  </si>
  <si>
    <t>Dodávka</t>
  </si>
  <si>
    <t>Montáž</t>
  </si>
  <si>
    <t>zárubeň ocelová pro běžné zdění hranatý profil 110 1100 L/P</t>
  </si>
  <si>
    <t>55331134</t>
  </si>
  <si>
    <t>zárubeň ocelová pro běžné zdění hranatý profil 145 1100 L/P</t>
  </si>
  <si>
    <t>55331145</t>
  </si>
  <si>
    <t>55331543</t>
  </si>
  <si>
    <t>zárubeň ocelová pro sádrokarton 150 900 L/P</t>
  </si>
  <si>
    <t xml:space="preserve"> cena/mj dodávka </t>
  </si>
  <si>
    <t xml:space="preserve"> cena/mj     montáž </t>
  </si>
  <si>
    <t xml:space="preserve"> celkem/mj  D+M </t>
  </si>
  <si>
    <t>Část : slaboproud</t>
  </si>
  <si>
    <t>Část : evakuační rozhlas</t>
  </si>
  <si>
    <t>766112820</t>
  </si>
  <si>
    <t>Demontáž truhlářských stěn dřevěných zasklených</t>
  </si>
  <si>
    <t xml:space="preserve">Zpracoval </t>
  </si>
  <si>
    <t>eps</t>
  </si>
  <si>
    <t>kpl</t>
  </si>
  <si>
    <t>ethernet pro výtah</t>
  </si>
  <si>
    <t>napojení výtahu na EPS</t>
  </si>
  <si>
    <t>napojení na EPS</t>
  </si>
  <si>
    <t>automatický hlásič požáru</t>
  </si>
  <si>
    <t>kabely P15-R, třída reakce na oheň B2cas1d1</t>
  </si>
  <si>
    <t xml:space="preserve">kabely, třída reakce na oheň B2cas1d1 </t>
  </si>
  <si>
    <t>Soupis prací je sestaven s využitím Cenové soustavy ÚRS - 2024 01</t>
  </si>
  <si>
    <t>ing. Jaroslav Borovička</t>
  </si>
  <si>
    <t>Vnitřní dveře dřevěné otočné hladké plné 1100x1970 EW 30 DP3 C</t>
  </si>
  <si>
    <t xml:space="preserve">
- Soupis prací je sestaven s využitím Cenové soustavy ÚRS - 2024 01
- V ceně položek jsou obsaženy veškeré náklady, které jsou potřeba k plnohodnotné realizaci těchto položek
- Cena každé položky zahrnuje zaměření in situ, výrobní dokumentaci, výrobu, dodávku, montáž, dopravu, přesuny hmot, detaily vč. úprav navazujících konstrukcí
- Cena každé položky zahrnuje veškerá duševní vlastnictví, projektové a inženýrské práce, které se k realizaci a používání předmětu položek váží
- Cena každé položky také zahrnuje její vzorování před její realizací v reálné velikosti na stavbě (vzorky mohou být vyžadovány i opakovaně)
- V souhrnné ceně díla je zohledněna hodnota zařízení staveniště
- Pokud se údaje v rozpočtu rozchází s jinými částmi dokumentace, platí data uvedená v rozpočtu
- Vzhledem ke skutečnosti, že nebyly provedeny sondy, doporučuje se oceňovat položky na základě vizuální obhlídky místa plnění
- Nakládání s odpady vzniklými v průběhu provádění díla bude řízeno dle Přílohy č. 1                                                                                                                                                                                                                                                                                                                                                                                                                                                                                                                                                                                                                                                                                                                                                                                                                                                                                                                                                                                                                                                                                               - Technická specifikace výtokových armatur bude řízena dle Přílohy č.2                                                                                                                                                                                                                                                                                                                                                                                                                                                                                                                                                                                                                                                                                                                                                                                                                       - Další specifikace dodávek a požadavky na zpracování ceny dle Přílohy č.3                        "                                
</t>
  </si>
  <si>
    <t>Příloha č.1</t>
  </si>
  <si>
    <t>Třídění odpadů vzniklých v průběhu provádění díla bude tříděno a likvidováno dle Metodického návodu odboru odpadů Ministerstva životního prostředí pro řízení vzniku stavebních a demoličních odpadů a pro nakládání s nimi.</t>
  </si>
  <si>
    <t>Minimálně 70% odpadu vzniklého při realizaci díla je nutno dále recyklovat. Obaly čistého vybavení budou v maximální míře zpětně využitelné.</t>
  </si>
  <si>
    <t>Katalog odpadů - skupina 17</t>
  </si>
  <si>
    <t>Odpady označené * jsou kategorizovány jako nebezpečné odpady.</t>
  </si>
  <si>
    <t>STAVEBNÍ A DEMOLIČNÍ ODPADY (VČETNĚ VYTĚŽENÉ ZEMINY Z KONTAMINOVANÝCH MÍST)</t>
  </si>
  <si>
    <t>17 01</t>
  </si>
  <si>
    <t>Beton, cihly, tašky a keramika</t>
  </si>
  <si>
    <t>17 01 01</t>
  </si>
  <si>
    <t>Beton</t>
  </si>
  <si>
    <t>17 01 02</t>
  </si>
  <si>
    <t>Cihly</t>
  </si>
  <si>
    <t>17 01 03</t>
  </si>
  <si>
    <t>Tašky a keramické výrobky</t>
  </si>
  <si>
    <t>17 01 06*</t>
  </si>
  <si>
    <t>Směsi nebo oddělené frakce betonu, cihel, tašek a keramických výrobků obsahující nebezpečné látky</t>
  </si>
  <si>
    <t>17 01 07</t>
  </si>
  <si>
    <t>Směsi nebo oddělené frakce betonu, cihel, tašek a keramických výrobků neuvedené pod číslem 17 01 06</t>
  </si>
  <si>
    <t>17 02</t>
  </si>
  <si>
    <t>Dřevo, sklo a plasty</t>
  </si>
  <si>
    <t>17 02 01</t>
  </si>
  <si>
    <t>Dřevo</t>
  </si>
  <si>
    <t>17 02 02</t>
  </si>
  <si>
    <t>Sklo</t>
  </si>
  <si>
    <t>17 02 03</t>
  </si>
  <si>
    <t>Plasty</t>
  </si>
  <si>
    <t>17 02 04*</t>
  </si>
  <si>
    <t>Sklo, plasty a dřevo obsahující nebezpečné látky nebo nebezpečnými látkami znečištěné</t>
  </si>
  <si>
    <t>17 03</t>
  </si>
  <si>
    <t>Asfaltové směsi, dehet a výrobky z dehtu</t>
  </si>
  <si>
    <t>17 03 01*</t>
  </si>
  <si>
    <t>Asfaltové směsi obsahující dehet</t>
  </si>
  <si>
    <t>17 03 02</t>
  </si>
  <si>
    <t>Asfaltové směsi neuvedené pod číslem 17 03 01</t>
  </si>
  <si>
    <t>17 03 03*</t>
  </si>
  <si>
    <t>Uhelný dehet a výrobky z dehtu</t>
  </si>
  <si>
    <t>17 04</t>
  </si>
  <si>
    <t>Kovy (včetně jejich slitin)</t>
  </si>
  <si>
    <t>17 04 01</t>
  </si>
  <si>
    <t>Měď, bronz, mosaz</t>
  </si>
  <si>
    <t>17 04 02</t>
  </si>
  <si>
    <t>Hliník</t>
  </si>
  <si>
    <t>17 04 03</t>
  </si>
  <si>
    <t>Olovo</t>
  </si>
  <si>
    <t>17 04 04</t>
  </si>
  <si>
    <t>Zinek</t>
  </si>
  <si>
    <t>17 04 05</t>
  </si>
  <si>
    <t>Železo a ocel</t>
  </si>
  <si>
    <t>17 04 06</t>
  </si>
  <si>
    <t>Cín</t>
  </si>
  <si>
    <t>17 04 07</t>
  </si>
  <si>
    <t>Směsné kovy</t>
  </si>
  <si>
    <t>17 04 09*</t>
  </si>
  <si>
    <t>Kovový odpad znečištěný nebezpečnými látkami</t>
  </si>
  <si>
    <t>17 04 10*</t>
  </si>
  <si>
    <t>Kabely obsahující ropné látky, uhelný dehet a jiné nebezpečné látky</t>
  </si>
  <si>
    <t>17 04 11</t>
  </si>
  <si>
    <t>Kabely neuvedené pod číslem 17 04 10</t>
  </si>
  <si>
    <t>17 05</t>
  </si>
  <si>
    <t>Zemina (včetně vytěžené zeminy z kontaminovaných míst), kamení, vytěžená jalová hornina a hlušina</t>
  </si>
  <si>
    <t>17 05 03*</t>
  </si>
  <si>
    <t>Zemina a kamení obsahující nebezpečné látky</t>
  </si>
  <si>
    <t>17 05 04</t>
  </si>
  <si>
    <t>Zemina a kamení neuvedené pod číslem 17 05 03</t>
  </si>
  <si>
    <t>17 05 04 01</t>
  </si>
  <si>
    <t>Sedimenty vytěžené z koryt vodních toků a vodních nádrží</t>
  </si>
  <si>
    <t>17 05 05*</t>
  </si>
  <si>
    <t>Vytěžená jalová hornina a hlušina obsahující nebezpečné látky</t>
  </si>
  <si>
    <t>17 05 06</t>
  </si>
  <si>
    <t>Vytěžená jalová hornina a hlušina neuvedená pod číslem 17 05 05</t>
  </si>
  <si>
    <t>17 05 07*</t>
  </si>
  <si>
    <t>Štěrk ze železničního svršku obsahující nebezpečné látky</t>
  </si>
  <si>
    <t>17 05 08</t>
  </si>
  <si>
    <t>Štěrk ze železničního svršku neuvedený pod číslem 17 05 07</t>
  </si>
  <si>
    <t>17 06</t>
  </si>
  <si>
    <t>Izolační materiály a stavební materiály s obsahem azbestu</t>
  </si>
  <si>
    <t>17 06 01*</t>
  </si>
  <si>
    <t>Izolační materiál s obsahem azbestu</t>
  </si>
  <si>
    <t>17 06 03*</t>
  </si>
  <si>
    <t>Jiné izolační materiály, které jsou nebo obsahují nebezpečné látky</t>
  </si>
  <si>
    <t>17 06 03 01*</t>
  </si>
  <si>
    <t>Izolační materiály na bázi polystyrenu obsahující nebezpečné látky</t>
  </si>
  <si>
    <t>17 06 04</t>
  </si>
  <si>
    <t>Izolační materiály neuvedené pod čísly 17 06 01 a 17 06 03</t>
  </si>
  <si>
    <t>17 06 04 01</t>
  </si>
  <si>
    <t>Izolační materiály na bázi polystyrenu s obsahem POPs vyžadující specifický způsob nakládání s ohledem na nařízení o POPs</t>
  </si>
  <si>
    <t>17 06 04 02</t>
  </si>
  <si>
    <t>Izolační materiály na bázi polystyrenu</t>
  </si>
  <si>
    <t>17 06 05*</t>
  </si>
  <si>
    <t>Stavební materiály obsahující azbest</t>
  </si>
  <si>
    <t>17 08</t>
  </si>
  <si>
    <t>Stavební materiál na bázi sádry</t>
  </si>
  <si>
    <t>17 08 01*</t>
  </si>
  <si>
    <t>Stavební materiály na bázi sádry znečištěné nebezpečnými látkami</t>
  </si>
  <si>
    <t>17 08 02</t>
  </si>
  <si>
    <t>Stavební materiály na bázi sádry neuvedené pod číslem 17 08 01</t>
  </si>
  <si>
    <t>17 09</t>
  </si>
  <si>
    <t>Jiné stavební a demoliční odpady</t>
  </si>
  <si>
    <t>17 09 01*</t>
  </si>
  <si>
    <t>Stavební a demoliční odpady obsahující rtuť</t>
  </si>
  <si>
    <t>17 09 02*</t>
  </si>
  <si>
    <t>Stavební a demoliční odpady obsahující PCB (např. těsnící materiály obsahující PCB, podlahoviny na bázi pryskyřic obsahující PCB, utěsněné zasklené dílce obsahující PCB, kondenzátory obsahující PCB)</t>
  </si>
  <si>
    <t>17 09 03*</t>
  </si>
  <si>
    <t>Jiné stavební a demoliční odpady (včetně směsných stavebních a demoličních odpadů) obsahující nebezpečné látky</t>
  </si>
  <si>
    <t>17 09 04</t>
  </si>
  <si>
    <t>Směsné stavební a demoliční odpady neuvedené pod čísly 17 09 01, 17 09 02 a 17 09 03</t>
  </si>
  <si>
    <t>Pro stavební práce hrazené z prostředků OP JAK platí:</t>
  </si>
  <si>
    <t>• Se stavebním odpadem včetně použitých obalů je nutné nakládat dle hierarchie odpadového hospodářství zejména ve smyslu zákona o odpadech a přílohy č. 24 k vyhlášce č. 273/2021 Sb., o podrobnostech nakládání s odpady, v platném znění. Prioritou je předcházení vzniku odpadu. Jestliže nelze vzniku odpadu předejít, pak musí dojít k jeho přípravě k opětovnému použití – recyklaci, a to v úrovni nejméně 70 % (hmotnostních) stavebního a demoličního odpadu neklasifikovaného jako nebezpečný;</t>
  </si>
  <si>
    <t>• Hospodářské subjekty provádějící stavební práce jsou povinné zajistit, aby nejméně 70 % (hmotnostních) stavebních a demoličních materiálů či odpadů neklasifikovaných jako nebezpečné (s výjimkou přirozeně se vyskytujících materiálů uvedených v kategorii 17 05 04 na Evropském seznamu odpadů vytvořeném rozhodnutím 2000/532/ES ze dne 3. května 2000, kterým se nahrazuje rozhodnutí 94/3/ES, kterým se stanoví seznam odpadů podle čl. 1 písm. a) směrnice Rady 75/442/EHS o odpadech a rozhodnutí Rady 94/904/ES, kterým se stanoví seznam nebezpečných odpadů ve smyslu čl. 1 odst. 4 směrnice Rady 91/689/EHS o nebezpečných odpadech (oznámeno pod číslem dokumentu K(2000) 1147)) vzniklého na staveništi bude připraveno k opětovnému použití, recyklaci a k jiným druhům materiálového využití, včetně zásypů, při nichž jsou jiné materiály nahrazeny odpadem, v souladu s hierarchií způsobů nakládání s odpady a protokolem EU pro nakládání se stavebním a demoličním odpadem;</t>
  </si>
  <si>
    <t>• Podmínka platí pro všechny stavební práce – výstavbu, změny dokončených staveb, případně též údržbu dokončených staveb;</t>
  </si>
  <si>
    <t>• Pro plnění podmínky významně nepoškozovat životní prostředí není nutné splnit definici odpadu dle zákona o odpadech – započítávají se i další materiály, které jsou ihned využity na staveništi a které se formálně nestanou odpadem dle českého zákona. Doporučuje se nicméně, aby realizátor opatření, kdy demoliční materiál znovu užívá v rámci své činnosti, měl povolení nakládání s odpadem;</t>
  </si>
  <si>
    <t>• Skládkování včetně technického zajištění skládky je vyloučeno a nelze jej považovat za využití, jedná se vždy o odstranění odpadu. Skládkování je explicitně vyloučen dle čl. 17 nařízení 852/2020, na který se legislativa EU fondů z pohledu zásady DNSH245 odkazuje.</t>
  </si>
  <si>
    <t>Podrobné informace o vhodném postupu viz dokumentace:</t>
  </si>
  <si>
    <r>
      <t xml:space="preserve">• Metodický návod Ministerstva životního prostředí: </t>
    </r>
    <r>
      <rPr>
        <u/>
        <sz val="10"/>
        <color rgb="FF000000"/>
        <rFont val="Calibri"/>
        <family val="2"/>
        <charset val="238"/>
      </rPr>
      <t>https://www.mzp.cz/cz/stavebni_demolicni_odpady</t>
    </r>
    <r>
      <rPr>
        <sz val="10"/>
        <color rgb="FF000000"/>
        <rFont val="Calibri"/>
        <family val="2"/>
        <charset val="238"/>
      </rPr>
      <t>;</t>
    </r>
  </si>
  <si>
    <r>
      <t xml:space="preserve">• Protokol EU o nakládání se stavebními a demoličními odpady: </t>
    </r>
    <r>
      <rPr>
        <u/>
        <sz val="10"/>
        <color rgb="FF000000"/>
        <rFont val="Calibri"/>
        <family val="2"/>
        <charset val="238"/>
      </rPr>
      <t>https://www.mpo.cz/cz/stavebnictvi-a-suroviny/strategicke-dokumenty-pro-udrzitelne-stavebnictvi/protokol-eu-o-nakladani-se-stavebnimi-a-demolicnimi-odpady--241557/</t>
    </r>
    <r>
      <rPr>
        <sz val="10"/>
        <color rgb="FF000000"/>
        <rFont val="Calibri"/>
        <family val="2"/>
        <charset val="238"/>
      </rPr>
      <t>;</t>
    </r>
  </si>
  <si>
    <t>• mezinárodní standardy ISO 20887;</t>
  </si>
  <si>
    <t>Příloha č.2</t>
  </si>
  <si>
    <t>Při instalaci těchto zařízení k využívání vody, je nutné dodržet tyto technické specifikace:</t>
  </si>
  <si>
    <t>a) umyvadlové baterie a kuchyňské baterie mají maximální průtok vody 6 litrů/min;</t>
  </si>
  <si>
    <t>b) sprchy mají maximální průtok vody 8 litrů/min;</t>
  </si>
  <si>
    <t>c) WC, zahrnující soupravy, mísy a splachovací nádrže, mají úplný objem splachovací vody maximálně 6 litrů a maximální průměrný objem splachovací vody 3,5 litru;</t>
  </si>
  <si>
    <t>d) pisoáry spotřebují maximálně 2 litry/mísu/hodinu. Splachovací pisoáry mají maximální úplný objem splachovací vody 1 litr.</t>
  </si>
  <si>
    <t>Dokladování pro instalovaná zařízení k využívání vody: doložení spotřeby vody technickými listy výrobku, stavební certifikací nebo stávajícím štítkem výrobku v EU.</t>
  </si>
  <si>
    <t>Příloha č.3</t>
  </si>
  <si>
    <t>V rámci plnění povinností podle této smlouvy je zhotovitel povinen dbát na to, aby jeho plnění splňovalo níže uvedené podmínky:</t>
  </si>
  <si>
    <t>•            Se stavebním odpadem včetně použitých obalů je nutné nakládat dle hierarchie odpadového hospodářství zejména ve smyslu zákona o odpadech a přílohy č. 24 k vyhlášce č. 273/2021 Sb., o podrobnostech nakládání s odpady, v platném znění. Zhotovitel je povinen předcházet vzniku odpadu. Jestliže nelze vzniku odpadu předejít, pak musí dojít k jeho přípravě k opětovnému použití – recyklaci, a to v úrovni nejméně 70 % (hmotnostních) stavebního a demoličního odpadu neklasifikovaného jako nebezpečný;</t>
  </si>
  <si>
    <t>•            Zhotovitel je povinen zajistit, aby nejméně 70 % (hmotnostních) stavebních a demoličních materiálů či odpadů neklasifikovaných jako nebezpečné (s výjimkou přirozeně se vyskytujících materiálů uvedených v kategorii 17 05 04 na Evropském seznamu odpadů vytvořeném rozhodnutím 2000/532/ES ze dne 3. května 2000, kterým se nahrazuje rozhodnutí 94/3/ES, kterým se stanoví seznam odpadů podle čl. 1 písm. a) směrnice Rady 75/442/EHS o odpadech a rozhodnutí Rady 94/904/ES, kterým se stanoví seznam nebezpečných odpadů ve smyslu čl. 1 odst. 4 směrnice Rady 91/689/EHS o nebezpečných odpadech (oznámeno pod číslem dokumentu K(2000) 1147)) vzniklého na staveništi bude připraveno k opětovnému použití, recyklaci a k jiným druhům materiálového využití, včetně zásypů, při nichž jsou jiné materiály nahrazeny odpadem, v souladu s hierarchií způsobů nakládání s odpady a protokolem EU pro nakládání se stavebním a demoličním odpadem;</t>
  </si>
  <si>
    <t>Pro plnění podmínky významně nepoškozovat životní prostředí není nutné splnit definici odpadu dle zákona o odpadech – započítávají se i veškeré další materiály, které jsou ihned využity na staveništi a které se formálně nestanou odpadem dle právních předpisů.</t>
  </si>
  <si>
    <t>Skládkování včetně technického zajištění skládky je vyloučeno a nelze jej považovat za využití, jedná se vždy o odstranění odpadu. Skládkování je explicitně vyloučen dle čl. 17 nařízení 852/2020, na který se legislativa EU fondů z pohledu zásady DNSH245 odkazuje.</t>
  </si>
  <si>
    <t>•            Jsou-li instalována tato zařízení k využívání vody, musí zhotovitel zajistit splnění následujících parametrů:</t>
  </si>
  <si>
    <t>•            Ze stavebních prvků a materiálů použitých při stavbě, které mohou přijít do styku s uživateli, se při zkouškách v souladu s podmínkami uvedenými v příloze XVII nařízení Evropského parlamentu a Rady (ES) č. 1907/2006 uvolňuje méně než 0,06 mg formaldehydu na m³ materiálu nebo prvku a při zkouškách podle normy CEN/EN 16516 a ISO 16000-3:2011 nebo jiných srovnatelných standardizovaných zkušebních podmínek a metod stanovení méně než 0,001 mg jiných karcinogenních těkavých organických sloučenin kategorie 1A a 1B na m³ materiálu nebo prvku.</t>
  </si>
  <si>
    <t>Dokladování: pro instalovaná zařízení k využívání vody: doložení spotřeby vody technickými listy výrobku, stavební certifikací nebo stávajícím štítkem výrobku v EU;  pro doložení výše uvedené podmínky pro stavební prvky a materiály použité při stavbě: doklad o shodě materiálů.</t>
  </si>
  <si>
    <t>Veškerá svítidla budou dodána včetně světelných zdrojů a ostatního příslušenství za dodržení parametrů dle ČSN EN 12464-1</t>
  </si>
</sst>
</file>

<file path=xl/styles.xml><?xml version="1.0" encoding="utf-8"?>
<styleSheet xmlns="http://schemas.openxmlformats.org/spreadsheetml/2006/main">
  <numFmts count="49">
    <numFmt numFmtId="6" formatCode="#,##0\ &quot;Kč&quot;;[Red]\-#,##0\ &quot;Kč&quot;"/>
    <numFmt numFmtId="8" formatCode="#,##0.00\ &quot;Kč&quot;;[Red]\-#,##0.00\ &quot;Kč&quot;"/>
    <numFmt numFmtId="42" formatCode="_-* #,##0\ &quot;Kč&quot;_-;\-* #,##0\ &quot;Kč&quot;_-;_-* &quot;-&quot;\ &quot;Kč&quot;_-;_-@_-"/>
    <numFmt numFmtId="41" formatCode="_-* #,##0\ _K_č_-;\-* #,##0\ _K_č_-;_-* &quot;-&quot;\ _K_č_-;_-@_-"/>
    <numFmt numFmtId="44" formatCode="_-* #,##0.00\ &quot;Kč&quot;_-;\-* #,##0.00\ &quot;Kč&quot;_-;_-* &quot;-&quot;??\ &quot;Kč&quot;_-;_-@_-"/>
    <numFmt numFmtId="164" formatCode="_(#,##0&quot;.&quot;_);;;_(@_)"/>
    <numFmt numFmtId="165" formatCode="_(#,##0.0??;\-\ #,##0.0??;&quot;–&quot;???;_(@_)"/>
    <numFmt numFmtId="166" formatCode="_(#,##0.00_);[Red]\-\ #,##0.00_);&quot;–&quot;??;_(@_)"/>
    <numFmt numFmtId="167" formatCode="_(#,##0_);[Red]\-\ #,##0_);&quot;–&quot;??;_(@_)"/>
    <numFmt numFmtId="168" formatCode="_(#,##0.00000_);[Red]\-\ #,##0.00000_);&quot;–&quot;??;_(@_)"/>
    <numFmt numFmtId="169" formatCode="_(#,##0.0_);[Red]\-\ #,##0.0_);&quot;–&quot;??;_(@_)"/>
    <numFmt numFmtId="170" formatCode="_-* #,##0_-;\-* #,##0_-;_-* &quot;-&quot;_-;_-@_-"/>
    <numFmt numFmtId="171" formatCode="_-* #,##0.00_-;\-* #,##0.00_-;_-* &quot;-&quot;??_-;_-@_-"/>
    <numFmt numFmtId="172" formatCode="_(#,##0.0??;[Red]\-\ #,##0.0??;[Blue]&quot;–&quot;???;_(@_)"/>
    <numFmt numFmtId="173" formatCode="_-* #,##0.00\ _z_ł_-;\-* #,##0.00\ _z_ł_-;_-* &quot;-&quot;??\ _z_ł_-;_-@_-"/>
    <numFmt numFmtId="174" formatCode="_-* #,##0.00\ &quot;zł&quot;_-;\-* #,##0.00\ &quot;zł&quot;_-;_-* &quot;-&quot;??\ &quot;zł&quot;_-;_-@_-"/>
    <numFmt numFmtId="175" formatCode="_-* #,##0\ _z_ł_-;\-* #,##0\ _z_ł_-;_-* &quot;-&quot;\ _z_ł_-;_-@_-"/>
    <numFmt numFmtId="176" formatCode="_-* #,##0\ &quot;zł&quot;_-;\-* #,##0\ &quot;zł&quot;_-;_-* &quot;-&quot;\ &quot;zł&quot;_-;_-@_-"/>
    <numFmt numFmtId="177" formatCode="_-* #,##0\ &quot;z³&quot;_-;\-* #,##0\ &quot;z³&quot;_-;_-* &quot;-&quot;\ &quot;z³&quot;_-;_-@_-"/>
    <numFmt numFmtId="178" formatCode="_-* #,##0.00\ &quot;z³&quot;_-;\-* #,##0.00\ &quot;z³&quot;_-;_-* &quot;-&quot;??\ &quot;z³&quot;_-;_-@_-"/>
    <numFmt numFmtId="179" formatCode="_-&quot;Ł&quot;* #,##0_-;\-&quot;Ł&quot;* #,##0_-;_-&quot;Ł&quot;* &quot;-&quot;_-;_-@_-"/>
    <numFmt numFmtId="180" formatCode="_-&quot;Ł&quot;* #,##0.00_-;\-&quot;Ł&quot;* #,##0.00_-;_-&quot;Ł&quot;* &quot;-&quot;??_-;_-@_-"/>
    <numFmt numFmtId="181" formatCode="#,##0.00%;[Red]\(#,##0.00%\)"/>
    <numFmt numFmtId="182" formatCode="0.000&quot;%&quot;"/>
    <numFmt numFmtId="183" formatCode="0.0&quot;%&quot;"/>
    <numFmt numFmtId="184" formatCode="&quot;$&quot;#,##0_);\(&quot;$&quot;#,##0.0\)"/>
    <numFmt numFmtId="185" formatCode="&quot;$&quot;#.##"/>
    <numFmt numFmtId="186" formatCode="&quot;$&quot;#,##0.000_);\(&quot;$&quot;#,##0.000\)"/>
    <numFmt numFmtId="187" formatCode="&quot;$&quot;#,##0.0000_);\(&quot;$&quot;#,##0.0000\)"/>
    <numFmt numFmtId="188" formatCode="_(* #,##0.0_);_(* \(#,##0.0\);_(* &quot;-&quot;_);_(@_)"/>
    <numFmt numFmtId="189" formatCode="&quot;SFr.&quot;#,##0.00;&quot;SFr.&quot;\-#,##0.00"/>
    <numFmt numFmtId="190" formatCode="0.00_)"/>
    <numFmt numFmtId="191" formatCode="_-&quot;$&quot;* #,##0_-;\-&quot;$&quot;* #,##0_-;_-&quot;$&quot;* &quot;-&quot;_-;_-@_-"/>
    <numFmt numFmtId="192" formatCode="_-&quot;$&quot;* #,##0.00_-;\-&quot;$&quot;* #,##0.00_-;_-&quot;$&quot;* &quot;-&quot;??_-;_-@_-"/>
    <numFmt numFmtId="193" formatCode="_-* #,##0.0_-;\-* #,##0.0_-;_-* &quot;-&quot;??_-;_-@_-"/>
    <numFmt numFmtId="194" formatCode="#,##0&quot; Kč&quot;;[Red]\-#,##0&quot; Kč&quot;"/>
    <numFmt numFmtId="195" formatCode="#,##0&quot; Kč&quot;;\-#,##0&quot; Kč&quot;"/>
    <numFmt numFmtId="196" formatCode="#,##0&quot; Kč&quot;"/>
    <numFmt numFmtId="197" formatCode="_(#,##0.0_);[Red]\-\ #,##0_);&quot;–&quot;??;_(@_)"/>
    <numFmt numFmtId="198" formatCode="#,##0.00000"/>
    <numFmt numFmtId="199" formatCode="#,##0.00000_ ;[Red]\-#,##0.00000\ "/>
    <numFmt numFmtId="200" formatCode="#,##0.0"/>
    <numFmt numFmtId="201" formatCode="#,##0_ ;[Red]\-#,##0\ "/>
    <numFmt numFmtId="202" formatCode="#,##0_ ;\-#,##0\ "/>
    <numFmt numFmtId="203" formatCode="0.00000"/>
    <numFmt numFmtId="204" formatCode="#,##0.0_ ;[Red]\-#,##0.0\ "/>
    <numFmt numFmtId="205" formatCode="_(#,##0;\-\ #,##0;&quot;–&quot;???;_(@_)"/>
    <numFmt numFmtId="206" formatCode="_-* #,##0\ &quot;Kč&quot;_-;\-* #,##0\ &quot;Kč&quot;_-;_-* &quot;-&quot;??\ &quot;Kč&quot;_-;_-@_-"/>
    <numFmt numFmtId="207" formatCode="000"/>
  </numFmts>
  <fonts count="140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9"/>
      <color indexed="18"/>
      <name val="Arial"/>
      <family val="2"/>
      <charset val="238"/>
    </font>
    <font>
      <sz val="10"/>
      <name val="Arial"/>
      <family val="2"/>
      <charset val="238"/>
    </font>
    <font>
      <sz val="10"/>
      <color indexed="53"/>
      <name val="Arial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sz val="9"/>
      <color indexed="8"/>
      <name val="Arial"/>
      <family val="2"/>
      <charset val="238"/>
    </font>
    <font>
      <sz val="9"/>
      <color indexed="8"/>
      <name val="Arial CE"/>
      <charset val="238"/>
    </font>
    <font>
      <sz val="9"/>
      <color indexed="18"/>
      <name val="Arial"/>
      <family val="2"/>
      <charset val="238"/>
    </font>
    <font>
      <b/>
      <sz val="11"/>
      <name val="Arial"/>
      <family val="2"/>
      <charset val="238"/>
    </font>
    <font>
      <sz val="10"/>
      <name val="Univers (WN)"/>
      <charset val="238"/>
    </font>
    <font>
      <sz val="10"/>
      <name val="Arial CE"/>
      <charset val="238"/>
    </font>
    <font>
      <sz val="10"/>
      <name val="Arial"/>
      <family val="2"/>
    </font>
    <font>
      <sz val="9"/>
      <name val="Arial CE"/>
      <family val="2"/>
      <charset val="238"/>
    </font>
    <font>
      <b/>
      <sz val="9"/>
      <name val="Arial CE"/>
      <family val="2"/>
      <charset val="238"/>
    </font>
    <font>
      <b/>
      <i/>
      <sz val="9"/>
      <name val="Arial CE"/>
      <family val="2"/>
      <charset val="238"/>
    </font>
    <font>
      <sz val="10"/>
      <name val="Helv"/>
    </font>
    <font>
      <b/>
      <sz val="12"/>
      <name val="Arial"/>
      <family val="2"/>
      <charset val="238"/>
    </font>
    <font>
      <sz val="11"/>
      <name val="Arial CE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b/>
      <sz val="10"/>
      <name val="Arial"/>
      <family val="2"/>
      <charset val="238"/>
    </font>
    <font>
      <sz val="10"/>
      <name val="Arial CE"/>
      <family val="2"/>
      <charset val="238"/>
    </font>
    <font>
      <sz val="10"/>
      <name val="Helv"/>
      <charset val="238"/>
    </font>
    <font>
      <sz val="10"/>
      <name val="Arial"/>
      <family val="2"/>
      <charset val="238"/>
    </font>
    <font>
      <u/>
      <sz val="8"/>
      <color indexed="12"/>
      <name val="Trebuchet MS"/>
      <family val="2"/>
      <charset val="238"/>
    </font>
    <font>
      <sz val="8"/>
      <name val="Trebuchet MS"/>
      <family val="2"/>
      <charset val="238"/>
    </font>
    <font>
      <sz val="8"/>
      <name val="MS Sans Serif"/>
      <family val="2"/>
      <charset val="1"/>
    </font>
    <font>
      <sz val="10"/>
      <name val="Arial CE"/>
    </font>
    <font>
      <b/>
      <sz val="10"/>
      <name val="Arial CE"/>
      <family val="2"/>
      <charset val="238"/>
    </font>
    <font>
      <sz val="8"/>
      <name val="MS Sans Serif"/>
      <family val="2"/>
      <charset val="238"/>
    </font>
    <font>
      <b/>
      <sz val="14"/>
      <name val="Arial CE"/>
      <family val="2"/>
      <charset val="238"/>
    </font>
    <font>
      <sz val="10"/>
      <name val="Arial Narrow"/>
      <family val="2"/>
      <charset val="238"/>
    </font>
    <font>
      <b/>
      <sz val="10"/>
      <name val="Arial"/>
      <family val="2"/>
    </font>
    <font>
      <sz val="10"/>
      <name val="MS Sans Serif"/>
      <family val="2"/>
      <charset val="238"/>
    </font>
    <font>
      <u/>
      <sz val="8"/>
      <color indexed="12"/>
      <name val="Times New Roman"/>
      <family val="1"/>
      <charset val="238"/>
    </font>
    <font>
      <sz val="8"/>
      <name val="Arial"/>
      <family val="2"/>
      <charset val="177"/>
    </font>
    <font>
      <b/>
      <sz val="10"/>
      <name val="Helv"/>
      <charset val="177"/>
    </font>
    <font>
      <b/>
      <sz val="12"/>
      <name val="Arial"/>
      <family val="2"/>
      <charset val="177"/>
    </font>
    <font>
      <b/>
      <i/>
      <sz val="16"/>
      <name val="Helv"/>
      <charset val="177"/>
    </font>
    <font>
      <b/>
      <sz val="11"/>
      <name val="Helv"/>
      <charset val="177"/>
    </font>
    <font>
      <sz val="10"/>
      <color indexed="8"/>
      <name val="Arial"/>
      <family val="2"/>
      <charset val="177"/>
    </font>
    <font>
      <b/>
      <sz val="10"/>
      <color indexed="9"/>
      <name val="Arial CE"/>
      <charset val="238"/>
    </font>
    <font>
      <b/>
      <sz val="10"/>
      <color indexed="8"/>
      <name val="Arial CE"/>
      <family val="2"/>
      <charset val="238"/>
    </font>
    <font>
      <sz val="10"/>
      <color indexed="8"/>
      <name val="Arial"/>
      <family val="2"/>
    </font>
    <font>
      <b/>
      <sz val="12"/>
      <name val="Arial"/>
      <family val="2"/>
    </font>
    <font>
      <i/>
      <sz val="10"/>
      <name val="News Serif EE"/>
      <charset val="238"/>
    </font>
    <font>
      <sz val="10"/>
      <name val="Sans EE"/>
      <charset val="238"/>
    </font>
    <font>
      <b/>
      <i/>
      <sz val="16"/>
      <name val="Arial"/>
      <family val="2"/>
      <charset val="238"/>
    </font>
    <font>
      <b/>
      <i/>
      <sz val="10"/>
      <color indexed="9"/>
      <name val="Arial CE"/>
      <family val="2"/>
      <charset val="238"/>
    </font>
    <font>
      <b/>
      <sz val="10"/>
      <name val="Times New Roman CE"/>
    </font>
    <font>
      <b/>
      <sz val="10"/>
      <color indexed="8"/>
      <name val="Arial CE"/>
      <charset val="238"/>
    </font>
    <font>
      <b/>
      <sz val="8"/>
      <color indexed="8"/>
      <name val="Arial CE"/>
      <family val="2"/>
      <charset val="238"/>
    </font>
    <font>
      <b/>
      <sz val="10"/>
      <color indexed="9"/>
      <name val="Arial CE"/>
      <family val="2"/>
      <charset val="238"/>
    </font>
    <font>
      <b/>
      <i/>
      <sz val="10"/>
      <color indexed="18"/>
      <name val="Arial CE"/>
      <family val="2"/>
      <charset val="238"/>
    </font>
    <font>
      <b/>
      <i/>
      <sz val="9"/>
      <color indexed="8"/>
      <name val="Arial CE"/>
      <family val="2"/>
      <charset val="238"/>
    </font>
    <font>
      <b/>
      <sz val="10"/>
      <name val="Arial CE"/>
      <family val="2"/>
    </font>
    <font>
      <b/>
      <sz val="9"/>
      <color indexed="25"/>
      <name val="Arial"/>
      <family val="2"/>
      <charset val="238"/>
    </font>
    <font>
      <sz val="9"/>
      <color indexed="17"/>
      <name val="Courier New"/>
      <family val="3"/>
      <charset val="238"/>
    </font>
    <font>
      <sz val="9"/>
      <color indexed="17"/>
      <name val="Arial"/>
      <family val="2"/>
      <charset val="238"/>
    </font>
    <font>
      <b/>
      <i/>
      <sz val="9"/>
      <color indexed="9"/>
      <name val="Calibri"/>
      <family val="2"/>
      <charset val="238"/>
    </font>
    <font>
      <sz val="8"/>
      <color indexed="17"/>
      <name val="Courier New"/>
      <family val="3"/>
      <charset val="238"/>
    </font>
    <font>
      <sz val="10"/>
      <color indexed="8"/>
      <name val="Arial"/>
      <family val="2"/>
      <charset val="238"/>
    </font>
    <font>
      <sz val="11"/>
      <name val="Arial"/>
      <family val="2"/>
      <charset val="238"/>
    </font>
    <font>
      <sz val="8"/>
      <name val="Arial CE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9"/>
      <color theme="0" tint="-0.499984740745262"/>
      <name val="Arial"/>
      <family val="2"/>
      <charset val="238"/>
    </font>
    <font>
      <b/>
      <sz val="9"/>
      <color theme="0"/>
      <name val="Arial"/>
      <family val="2"/>
      <charset val="238"/>
    </font>
    <font>
      <sz val="9"/>
      <color theme="0"/>
      <name val="Courier New"/>
      <family val="3"/>
      <charset val="238"/>
    </font>
    <font>
      <sz val="9"/>
      <color theme="0"/>
      <name val="Arial"/>
      <family val="2"/>
      <charset val="238"/>
    </font>
    <font>
      <sz val="8"/>
      <color rgb="FFFF0000"/>
      <name val="Courier New"/>
      <family val="3"/>
      <charset val="238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9"/>
      <color indexed="18"/>
      <name val="Arial Narrow"/>
      <family val="2"/>
      <charset val="238"/>
    </font>
    <font>
      <b/>
      <sz val="18"/>
      <color indexed="18"/>
      <name val="Arial"/>
      <family val="2"/>
      <charset val="238"/>
    </font>
    <font>
      <b/>
      <sz val="20"/>
      <color rgb="FF000080"/>
      <name val="Arial"/>
      <family val="2"/>
      <charset val="238"/>
    </font>
    <font>
      <b/>
      <sz val="15"/>
      <color indexed="18"/>
      <name val="Calibri"/>
      <family val="2"/>
      <charset val="238"/>
    </font>
    <font>
      <sz val="10"/>
      <color rgb="FF000000"/>
      <name val="Times New Roman"/>
      <family val="1"/>
      <charset val="238"/>
    </font>
    <font>
      <sz val="10"/>
      <color indexed="8"/>
      <name val="Arial CE"/>
      <family val="2"/>
      <charset val="238"/>
    </font>
    <font>
      <b/>
      <sz val="11"/>
      <color indexed="8"/>
      <name val="Arial"/>
      <family val="2"/>
      <charset val="238"/>
    </font>
    <font>
      <b/>
      <sz val="9"/>
      <color indexed="54"/>
      <name val="Arial"/>
      <family val="2"/>
      <charset val="238"/>
    </font>
    <font>
      <i/>
      <sz val="11"/>
      <name val="Arial"/>
      <family val="2"/>
      <charset val="238"/>
    </font>
    <font>
      <b/>
      <sz val="8"/>
      <name val="Arial CE"/>
      <family val="2"/>
      <charset val="238"/>
    </font>
    <font>
      <b/>
      <i/>
      <u/>
      <sz val="8"/>
      <color indexed="10"/>
      <name val="Arial"/>
      <family val="2"/>
      <charset val="238"/>
    </font>
    <font>
      <b/>
      <i/>
      <u/>
      <sz val="8"/>
      <color indexed="10"/>
      <name val="Arial CE"/>
      <family val="2"/>
      <charset val="238"/>
    </font>
    <font>
      <i/>
      <sz val="9"/>
      <name val="Arial"/>
      <family val="2"/>
      <charset val="238"/>
    </font>
    <font>
      <b/>
      <sz val="10"/>
      <color indexed="63"/>
      <name val="Arial"/>
      <family val="2"/>
      <charset val="238"/>
    </font>
    <font>
      <b/>
      <u/>
      <sz val="11"/>
      <color rgb="FFFF0000"/>
      <name val="Arial CE"/>
      <family val="2"/>
      <charset val="238"/>
    </font>
    <font>
      <b/>
      <u val="singleAccounting"/>
      <sz val="11"/>
      <color rgb="FFFF0000"/>
      <name val="Arial"/>
      <family val="2"/>
      <charset val="238"/>
    </font>
    <font>
      <b/>
      <sz val="9"/>
      <color indexed="8"/>
      <name val="Times New Roman"/>
      <family val="1"/>
    </font>
    <font>
      <b/>
      <u/>
      <sz val="9"/>
      <name val="Arial"/>
      <family val="2"/>
      <charset val="238"/>
    </font>
    <font>
      <sz val="10"/>
      <name val="Helv"/>
      <charset val="204"/>
    </font>
    <font>
      <sz val="10"/>
      <name val="Univers (WN)"/>
      <family val="2"/>
      <charset val="238"/>
    </font>
    <font>
      <sz val="10"/>
      <color indexed="12"/>
      <name val="Arial CE"/>
      <family val="2"/>
      <charset val="238"/>
    </font>
    <font>
      <sz val="8"/>
      <color indexed="8"/>
      <name val=".HelveticaLightTTEE"/>
      <family val="2"/>
      <charset val="2"/>
    </font>
    <font>
      <b/>
      <sz val="10"/>
      <color indexed="8"/>
      <name val="Arial"/>
      <family val="2"/>
    </font>
    <font>
      <b/>
      <sz val="10"/>
      <color indexed="39"/>
      <name val="Arial"/>
      <family val="2"/>
    </font>
    <font>
      <b/>
      <i/>
      <sz val="10"/>
      <color indexed="14"/>
      <name val="Arial"/>
      <family val="2"/>
    </font>
    <font>
      <b/>
      <sz val="12"/>
      <color indexed="8"/>
      <name val="Arial"/>
      <family val="2"/>
      <charset val="238"/>
    </font>
    <font>
      <i/>
      <sz val="8"/>
      <name val="Arial"/>
      <family val="2"/>
    </font>
    <font>
      <sz val="10"/>
      <color indexed="39"/>
      <name val="Arial"/>
      <family val="2"/>
    </font>
    <font>
      <sz val="19"/>
      <color indexed="48"/>
      <name val="Arial"/>
      <family val="2"/>
      <charset val="238"/>
    </font>
    <font>
      <sz val="10"/>
      <color indexed="10"/>
      <name val="Arial"/>
      <family val="2"/>
    </font>
    <font>
      <sz val="14"/>
      <name val="Arial Narrow"/>
      <family val="2"/>
      <charset val="238"/>
    </font>
    <font>
      <sz val="11"/>
      <name val="Arial Narrow"/>
      <family val="2"/>
      <charset val="238"/>
    </font>
    <font>
      <b/>
      <sz val="11"/>
      <name val="Arial Narrow"/>
      <family val="2"/>
      <charset val="238"/>
    </font>
    <font>
      <i/>
      <sz val="11"/>
      <name val="Arial Narrow"/>
      <family val="2"/>
      <charset val="238"/>
    </font>
    <font>
      <sz val="12"/>
      <name val="Arial"/>
      <family val="2"/>
      <charset val="238"/>
    </font>
    <font>
      <sz val="11"/>
      <color rgb="FF000000"/>
      <name val="Arial Narrow"/>
      <family val="2"/>
      <charset val="238"/>
    </font>
    <font>
      <b/>
      <sz val="12"/>
      <name val="Arial Narrow"/>
      <family val="2"/>
      <charset val="238"/>
    </font>
    <font>
      <sz val="10"/>
      <name val="Tahoma"/>
      <family val="2"/>
    </font>
    <font>
      <sz val="10"/>
      <name val="Arial"/>
      <charset val="238"/>
    </font>
    <font>
      <sz val="14"/>
      <color rgb="FFFF0000"/>
      <name val="Arial CE"/>
      <family val="2"/>
    </font>
    <font>
      <sz val="8"/>
      <color rgb="FFFF0000"/>
      <name val="Arial CE"/>
      <family val="2"/>
    </font>
    <font>
      <b/>
      <sz val="10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u/>
      <sz val="10"/>
      <color rgb="FF000000"/>
      <name val="Calibri"/>
      <family val="2"/>
      <charset val="238"/>
    </font>
    <font>
      <sz val="12"/>
      <name val="Arial CE"/>
      <family val="2"/>
    </font>
    <font>
      <sz val="12"/>
      <name val="Calibri"/>
      <family val="2"/>
      <charset val="238"/>
    </font>
    <font>
      <sz val="12"/>
      <color rgb="FF000000"/>
      <name val="Calibri"/>
      <family val="2"/>
      <charset val="238"/>
    </font>
    <font>
      <sz val="8"/>
      <name val="Arial"/>
      <family val="2"/>
      <charset val="238"/>
    </font>
  </fonts>
  <fills count="7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31"/>
      </patternFill>
    </fill>
    <fill>
      <patternFill patternType="solid">
        <fgColor indexed="31"/>
        <bgColor indexed="22"/>
      </patternFill>
    </fill>
    <fill>
      <patternFill patternType="solid">
        <fgColor indexed="45"/>
      </patternFill>
    </fill>
    <fill>
      <patternFill patternType="solid">
        <fgColor indexed="45"/>
        <bgColor indexed="29"/>
      </patternFill>
    </fill>
    <fill>
      <patternFill patternType="solid">
        <fgColor indexed="42"/>
      </patternFill>
    </fill>
    <fill>
      <patternFill patternType="solid">
        <fgColor indexed="42"/>
        <bgColor indexed="27"/>
      </patternFill>
    </fill>
    <fill>
      <patternFill patternType="solid">
        <fgColor indexed="46"/>
      </patternFill>
    </fill>
    <fill>
      <patternFill patternType="solid">
        <fgColor indexed="46"/>
        <bgColor indexed="24"/>
      </patternFill>
    </fill>
    <fill>
      <patternFill patternType="solid">
        <fgColor indexed="27"/>
      </patternFill>
    </fill>
    <fill>
      <patternFill patternType="solid">
        <fgColor indexed="27"/>
        <bgColor indexed="41"/>
      </patternFill>
    </fill>
    <fill>
      <patternFill patternType="solid">
        <fgColor indexed="47"/>
      </patternFill>
    </fill>
    <fill>
      <patternFill patternType="solid">
        <fgColor indexed="47"/>
        <bgColor indexed="22"/>
      </patternFill>
    </fill>
    <fill>
      <patternFill patternType="solid">
        <fgColor indexed="44"/>
      </patternFill>
    </fill>
    <fill>
      <patternFill patternType="solid">
        <fgColor indexed="44"/>
        <bgColor indexed="31"/>
      </patternFill>
    </fill>
    <fill>
      <patternFill patternType="solid">
        <fgColor indexed="29"/>
      </patternFill>
    </fill>
    <fill>
      <patternFill patternType="solid">
        <fgColor indexed="29"/>
        <bgColor indexed="45"/>
      </patternFill>
    </fill>
    <fill>
      <patternFill patternType="solid">
        <fgColor indexed="11"/>
      </patternFill>
    </fill>
    <fill>
      <patternFill patternType="solid">
        <fgColor indexed="11"/>
        <bgColor indexed="49"/>
      </patternFill>
    </fill>
    <fill>
      <patternFill patternType="solid">
        <fgColor indexed="51"/>
      </patternFill>
    </fill>
    <fill>
      <patternFill patternType="solid">
        <fgColor indexed="51"/>
        <bgColor indexed="50"/>
      </patternFill>
    </fill>
    <fill>
      <patternFill patternType="solid">
        <fgColor indexed="51"/>
        <bgColor indexed="13"/>
      </patternFill>
    </fill>
    <fill>
      <patternFill patternType="solid">
        <fgColor indexed="30"/>
      </patternFill>
    </fill>
    <fill>
      <patternFill patternType="solid">
        <fgColor indexed="30"/>
        <bgColor indexed="21"/>
      </patternFill>
    </fill>
    <fill>
      <patternFill patternType="solid">
        <fgColor indexed="36"/>
      </patternFill>
    </fill>
    <fill>
      <patternFill patternType="solid">
        <fgColor indexed="20"/>
        <bgColor indexed="36"/>
      </patternFill>
    </fill>
    <fill>
      <patternFill patternType="solid">
        <fgColor indexed="49"/>
      </patternFill>
    </fill>
    <fill>
      <patternFill patternType="solid">
        <fgColor indexed="49"/>
        <bgColor indexed="40"/>
      </patternFill>
    </fill>
    <fill>
      <patternFill patternType="solid">
        <fgColor indexed="52"/>
      </patternFill>
    </fill>
    <fill>
      <patternFill patternType="solid">
        <fgColor indexed="52"/>
        <bgColor indexed="51"/>
      </patternFill>
    </fill>
    <fill>
      <patternFill patternType="solid">
        <fgColor indexed="59"/>
        <bgColor indexed="17"/>
      </patternFill>
    </fill>
    <fill>
      <patternFill patternType="solid">
        <fgColor indexed="55"/>
      </patternFill>
    </fill>
    <fill>
      <patternFill patternType="solid">
        <fgColor indexed="55"/>
        <bgColor indexed="23"/>
      </patternFill>
    </fill>
    <fill>
      <patternFill patternType="solid">
        <fgColor indexed="18"/>
        <bgColor indexed="32"/>
      </patternFill>
    </fill>
    <fill>
      <patternFill patternType="gray0625"/>
    </fill>
    <fill>
      <patternFill patternType="solid">
        <fgColor indexed="43"/>
      </patternFill>
    </fill>
    <fill>
      <patternFill patternType="solid">
        <fgColor indexed="43"/>
        <bgColor indexed="26"/>
      </patternFill>
    </fill>
    <fill>
      <patternFill patternType="solid">
        <fgColor indexed="26"/>
      </patternFill>
    </fill>
    <fill>
      <patternFill patternType="solid">
        <fgColor indexed="26"/>
        <bgColor indexed="9"/>
      </patternFill>
    </fill>
    <fill>
      <patternFill patternType="solid">
        <fgColor indexed="10"/>
        <bgColor indexed="60"/>
      </patternFill>
    </fill>
    <fill>
      <patternFill patternType="solid">
        <fgColor indexed="22"/>
      </patternFill>
    </fill>
    <fill>
      <patternFill patternType="solid">
        <fgColor indexed="22"/>
        <bgColor indexed="31"/>
      </patternFill>
    </fill>
    <fill>
      <patternFill patternType="solid">
        <fgColor indexed="13"/>
        <bgColor indexed="34"/>
      </patternFill>
    </fill>
    <fill>
      <patternFill patternType="solid">
        <fgColor indexed="62"/>
      </patternFill>
    </fill>
    <fill>
      <patternFill patternType="solid">
        <fgColor indexed="62"/>
        <bgColor indexed="56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7"/>
        <bgColor indexed="21"/>
      </patternFill>
    </fill>
    <fill>
      <patternFill patternType="solid">
        <fgColor indexed="53"/>
      </patternFill>
    </fill>
    <fill>
      <patternFill patternType="solid">
        <fgColor indexed="53"/>
        <bgColor indexed="52"/>
      </patternFill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27"/>
        <bgColor indexed="64"/>
      </patternFill>
    </fill>
    <fill>
      <patternFill patternType="lightHorizontal">
        <fgColor indexed="26"/>
        <bgColor indexed="26"/>
      </patternFill>
    </fill>
    <fill>
      <patternFill patternType="solid">
        <fgColor indexed="50"/>
      </patternFill>
    </fill>
    <fill>
      <patternFill patternType="solid">
        <fgColor indexed="34"/>
      </patternFill>
    </fill>
    <fill>
      <patternFill patternType="solid">
        <fgColor indexed="33"/>
      </patternFill>
    </fill>
    <fill>
      <patternFill patternType="solid">
        <fgColor indexed="54"/>
        <bgColor indexed="64"/>
      </patternFill>
    </fill>
    <fill>
      <patternFill patternType="solid">
        <fgColor indexed="9"/>
      </patternFill>
    </fill>
    <fill>
      <patternFill patternType="solid">
        <fgColor indexed="40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1"/>
      </patternFill>
    </fill>
    <fill>
      <patternFill patternType="solid">
        <fgColor indexed="40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lightHorizontal">
        <fgColor indexed="26"/>
        <bgColor theme="9" tint="0.79998168889431442"/>
      </patternFill>
    </fill>
  </fills>
  <borders count="9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 style="thin">
        <color indexed="23"/>
      </left>
      <right style="hair">
        <color indexed="23"/>
      </right>
      <top style="thin">
        <color indexed="23"/>
      </top>
      <bottom style="hair">
        <color indexed="23"/>
      </bottom>
      <diagonal/>
    </border>
    <border>
      <left style="hair">
        <color indexed="23"/>
      </left>
      <right style="thin">
        <color indexed="23"/>
      </right>
      <top style="thin">
        <color indexed="23"/>
      </top>
      <bottom style="hair">
        <color indexed="23"/>
      </bottom>
      <diagonal/>
    </border>
    <border>
      <left style="thin">
        <color indexed="23"/>
      </left>
      <right style="hair">
        <color indexed="23"/>
      </right>
      <top style="hair">
        <color indexed="23"/>
      </top>
      <bottom style="hair">
        <color indexed="23"/>
      </bottom>
      <diagonal/>
    </border>
    <border>
      <left style="hair">
        <color indexed="23"/>
      </left>
      <right style="thin">
        <color indexed="23"/>
      </right>
      <top style="hair">
        <color indexed="23"/>
      </top>
      <bottom style="hair">
        <color indexed="23"/>
      </bottom>
      <diagonal/>
    </border>
    <border>
      <left style="thin">
        <color indexed="23"/>
      </left>
      <right style="hair">
        <color indexed="23"/>
      </right>
      <top style="hair">
        <color indexed="23"/>
      </top>
      <bottom style="thin">
        <color indexed="23"/>
      </bottom>
      <diagonal/>
    </border>
    <border>
      <left style="hair">
        <color indexed="23"/>
      </left>
      <right style="thin">
        <color indexed="23"/>
      </right>
      <top style="hair">
        <color indexed="23"/>
      </top>
      <bottom style="thin">
        <color indexed="23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41"/>
      </left>
      <right style="thin">
        <color indexed="48"/>
      </right>
      <top style="medium">
        <color indexed="41"/>
      </top>
      <bottom style="thin">
        <color indexed="48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medium">
        <color indexed="64"/>
      </right>
      <top/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429">
    <xf numFmtId="0" fontId="0" fillId="0" borderId="0"/>
    <xf numFmtId="0" fontId="15" fillId="0" borderId="0" applyProtection="0"/>
    <xf numFmtId="0" fontId="15" fillId="0" borderId="0" applyProtection="0"/>
    <xf numFmtId="0" fontId="20" fillId="0" borderId="0"/>
    <xf numFmtId="0" fontId="20" fillId="0" borderId="0"/>
    <xf numFmtId="176" fontId="6" fillId="0" borderId="0" applyFont="0" applyFill="0" applyBorder="0" applyAlignment="0" applyProtection="0"/>
    <xf numFmtId="0" fontId="42" fillId="0" borderId="0"/>
    <xf numFmtId="49" fontId="51" fillId="0" borderId="0"/>
    <xf numFmtId="0" fontId="20" fillId="0" borderId="0"/>
    <xf numFmtId="0" fontId="42" fillId="0" borderId="0"/>
    <xf numFmtId="0" fontId="20" fillId="0" borderId="0"/>
    <xf numFmtId="0" fontId="20" fillId="0" borderId="0"/>
    <xf numFmtId="0" fontId="42" fillId="0" borderId="0"/>
    <xf numFmtId="0" fontId="20" fillId="0" borderId="0"/>
    <xf numFmtId="0" fontId="42" fillId="0" borderId="0"/>
    <xf numFmtId="0" fontId="42" fillId="0" borderId="0"/>
    <xf numFmtId="0" fontId="15" fillId="0" borderId="0" applyProtection="0"/>
    <xf numFmtId="0" fontId="42" fillId="0" borderId="0"/>
    <xf numFmtId="0" fontId="20" fillId="0" borderId="0"/>
    <xf numFmtId="0" fontId="52" fillId="2" borderId="0" applyProtection="0"/>
    <xf numFmtId="6" fontId="53" fillId="0" borderId="0" applyFont="0" applyFill="0" applyBorder="0" applyAlignment="0" applyProtection="0"/>
    <xf numFmtId="0" fontId="6" fillId="0" borderId="0"/>
    <xf numFmtId="8" fontId="53" fillId="0" borderId="0" applyFont="0" applyFill="0" applyBorder="0" applyAlignment="0" applyProtection="0"/>
    <xf numFmtId="0" fontId="20" fillId="0" borderId="0"/>
    <xf numFmtId="0" fontId="20" fillId="0" borderId="0"/>
    <xf numFmtId="0" fontId="20" fillId="0" borderId="0"/>
    <xf numFmtId="0" fontId="41" fillId="0" borderId="0" applyProtection="0"/>
    <xf numFmtId="0" fontId="6" fillId="0" borderId="0" applyFill="0" applyBorder="0" applyAlignment="0"/>
    <xf numFmtId="0" fontId="6" fillId="0" borderId="0" applyFont="0" applyFill="0" applyBorder="0" applyAlignment="0" applyProtection="0"/>
    <xf numFmtId="0" fontId="54" fillId="0" borderId="0" applyNumberFormat="0" applyFill="0" applyBorder="0" applyAlignment="0" applyProtection="0">
      <alignment vertical="top"/>
      <protection locked="0"/>
    </xf>
    <xf numFmtId="10" fontId="55" fillId="3" borderId="1" applyNumberFormat="0" applyBorder="0" applyAlignment="0" applyProtection="0"/>
    <xf numFmtId="0" fontId="56" fillId="0" borderId="0"/>
    <xf numFmtId="0" fontId="57" fillId="4" borderId="2">
      <alignment horizontal="center" vertical="center"/>
    </xf>
    <xf numFmtId="191" fontId="6" fillId="0" borderId="0" applyFont="0" applyFill="0" applyBorder="0" applyAlignment="0" applyProtection="0"/>
    <xf numFmtId="0" fontId="6" fillId="0" borderId="0"/>
    <xf numFmtId="190" fontId="58" fillId="0" borderId="0"/>
    <xf numFmtId="0" fontId="57" fillId="0" borderId="3" applyNumberFormat="0" applyAlignment="0" applyProtection="0">
      <alignment horizontal="left" vertical="center"/>
    </xf>
    <xf numFmtId="38" fontId="53" fillId="0" borderId="4">
      <alignment vertical="center"/>
    </xf>
    <xf numFmtId="0" fontId="59" fillId="0" borderId="0"/>
    <xf numFmtId="14" fontId="60" fillId="0" borderId="0" applyFill="0" applyBorder="0" applyAlignment="0"/>
    <xf numFmtId="0" fontId="6" fillId="0" borderId="1">
      <alignment horizontal="center" vertical="center" wrapText="1"/>
    </xf>
    <xf numFmtId="49" fontId="60" fillId="0" borderId="0" applyFill="0" applyBorder="0" applyAlignment="0"/>
    <xf numFmtId="38" fontId="55" fillId="4" borderId="0" applyNumberFormat="0" applyBorder="0" applyAlignment="0" applyProtection="0"/>
    <xf numFmtId="0" fontId="59" fillId="0" borderId="5"/>
    <xf numFmtId="193" fontId="6" fillId="0" borderId="0" applyFont="0" applyFill="0" applyBorder="0" applyAlignment="0" applyProtection="0"/>
    <xf numFmtId="0" fontId="53" fillId="0" borderId="0" applyFill="0" applyBorder="0" applyAlignment="0"/>
    <xf numFmtId="192" fontId="6" fillId="0" borderId="0" applyFont="0" applyFill="0" applyBorder="0" applyAlignment="0" applyProtection="0"/>
    <xf numFmtId="0" fontId="57" fillId="0" borderId="6">
      <alignment horizontal="left" vertical="center"/>
    </xf>
    <xf numFmtId="1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54" fillId="0" borderId="0" applyNumberFormat="0" applyFill="0" applyBorder="0" applyAlignment="0" applyProtection="0">
      <alignment vertical="top"/>
      <protection locked="0"/>
    </xf>
    <xf numFmtId="0" fontId="6" fillId="0" borderId="0" applyFill="0" applyBorder="0" applyAlignment="0"/>
    <xf numFmtId="191" fontId="6" fillId="0" borderId="0" applyFont="0" applyFill="0" applyBorder="0" applyAlignment="0" applyProtection="0"/>
    <xf numFmtId="190" fontId="58" fillId="0" borderId="0"/>
    <xf numFmtId="38" fontId="53" fillId="0" borderId="4">
      <alignment vertical="center"/>
    </xf>
    <xf numFmtId="0" fontId="6" fillId="0" borderId="1">
      <alignment horizontal="center" vertical="center" wrapText="1"/>
    </xf>
    <xf numFmtId="193" fontId="6" fillId="0" borderId="0" applyFont="0" applyFill="0" applyBorder="0" applyAlignment="0" applyProtection="0"/>
    <xf numFmtId="192" fontId="6" fillId="0" borderId="0" applyFont="0" applyFill="0" applyBorder="0" applyAlignment="0" applyProtection="0"/>
    <xf numFmtId="10" fontId="6" fillId="0" borderId="0" applyFont="0" applyFill="0" applyBorder="0" applyAlignment="0" applyProtection="0"/>
    <xf numFmtId="0" fontId="57" fillId="0" borderId="6">
      <alignment horizontal="left" vertical="center"/>
    </xf>
    <xf numFmtId="0" fontId="6" fillId="0" borderId="0"/>
    <xf numFmtId="0" fontId="57" fillId="4" borderId="2">
      <alignment horizontal="center" vertical="center"/>
    </xf>
    <xf numFmtId="14" fontId="60" fillId="0" borderId="0" applyFill="0" applyBorder="0" applyAlignment="0"/>
    <xf numFmtId="0" fontId="53" fillId="0" borderId="0" applyFill="0" applyBorder="0" applyAlignment="0"/>
    <xf numFmtId="38" fontId="55" fillId="4" borderId="0" applyNumberFormat="0" applyBorder="0" applyAlignment="0" applyProtection="0"/>
    <xf numFmtId="10" fontId="55" fillId="3" borderId="1" applyNumberFormat="0" applyBorder="0" applyAlignment="0" applyProtection="0"/>
    <xf numFmtId="0" fontId="56" fillId="0" borderId="0"/>
    <xf numFmtId="0" fontId="57" fillId="0" borderId="3" applyNumberFormat="0" applyAlignment="0" applyProtection="0">
      <alignment horizontal="left" vertical="center"/>
    </xf>
    <xf numFmtId="0" fontId="59" fillId="0" borderId="0"/>
    <xf numFmtId="49" fontId="60" fillId="0" borderId="0" applyFill="0" applyBorder="0" applyAlignment="0"/>
    <xf numFmtId="0" fontId="59" fillId="0" borderId="5"/>
    <xf numFmtId="0" fontId="6" fillId="0" borderId="0"/>
    <xf numFmtId="175" fontId="6" fillId="0" borderId="0" applyFont="0" applyFill="0" applyBorder="0" applyAlignment="0" applyProtection="0"/>
    <xf numFmtId="173" fontId="6" fillId="0" borderId="0" applyFont="0" applyFill="0" applyBorder="0" applyAlignment="0" applyProtection="0"/>
    <xf numFmtId="174" fontId="6" fillId="0" borderId="0" applyFont="0" applyFill="0" applyBorder="0" applyAlignment="0" applyProtection="0"/>
    <xf numFmtId="0" fontId="6" fillId="0" borderId="0"/>
    <xf numFmtId="175" fontId="6" fillId="0" borderId="0" applyFont="0" applyFill="0" applyBorder="0" applyAlignment="0" applyProtection="0"/>
    <xf numFmtId="173" fontId="6" fillId="0" borderId="0" applyFont="0" applyFill="0" applyBorder="0" applyAlignment="0" applyProtection="0"/>
    <xf numFmtId="174" fontId="6" fillId="0" borderId="0" applyFont="0" applyFill="0" applyBorder="0" applyAlignment="0" applyProtection="0"/>
    <xf numFmtId="0" fontId="20" fillId="0" borderId="0"/>
    <xf numFmtId="0" fontId="20" fillId="0" borderId="0"/>
    <xf numFmtId="0" fontId="42" fillId="0" borderId="0"/>
    <xf numFmtId="49" fontId="47" fillId="0" borderId="1"/>
    <xf numFmtId="49" fontId="15" fillId="0" borderId="1"/>
    <xf numFmtId="0" fontId="23" fillId="5" borderId="0" applyNumberFormat="0" applyBorder="0" applyAlignment="0" applyProtection="0"/>
    <xf numFmtId="0" fontId="23" fillId="6" borderId="0" applyNumberFormat="0" applyBorder="0" applyAlignment="0" applyProtection="0"/>
    <xf numFmtId="0" fontId="23" fillId="7" borderId="0" applyNumberFormat="0" applyBorder="0" applyAlignment="0" applyProtection="0"/>
    <xf numFmtId="0" fontId="23" fillId="8" borderId="0" applyNumberFormat="0" applyBorder="0" applyAlignment="0" applyProtection="0"/>
    <xf numFmtId="0" fontId="23" fillId="9" borderId="0" applyNumberFormat="0" applyBorder="0" applyAlignment="0" applyProtection="0"/>
    <xf numFmtId="0" fontId="23" fillId="10" borderId="0" applyNumberFormat="0" applyBorder="0" applyAlignment="0" applyProtection="0"/>
    <xf numFmtId="0" fontId="23" fillId="11" borderId="0" applyNumberFormat="0" applyBorder="0" applyAlignment="0" applyProtection="0"/>
    <xf numFmtId="0" fontId="23" fillId="12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3" fillId="15" borderId="0" applyNumberFormat="0" applyBorder="0" applyAlignment="0" applyProtection="0"/>
    <xf numFmtId="0" fontId="23" fillId="16" borderId="0" applyNumberFormat="0" applyBorder="0" applyAlignment="0" applyProtection="0"/>
    <xf numFmtId="0" fontId="23" fillId="5" borderId="0" applyNumberFormat="0" applyBorder="0" applyAlignment="0" applyProtection="0"/>
    <xf numFmtId="0" fontId="23" fillId="7" borderId="0" applyNumberFormat="0" applyBorder="0" applyAlignment="0" applyProtection="0"/>
    <xf numFmtId="0" fontId="23" fillId="9" borderId="0" applyNumberFormat="0" applyBorder="0" applyAlignment="0" applyProtection="0"/>
    <xf numFmtId="0" fontId="23" fillId="11" borderId="0" applyNumberFormat="0" applyBorder="0" applyAlignment="0" applyProtection="0"/>
    <xf numFmtId="0" fontId="23" fillId="13" borderId="0" applyNumberFormat="0" applyBorder="0" applyAlignment="0" applyProtection="0"/>
    <xf numFmtId="0" fontId="23" fillId="15" borderId="0" applyNumberFormat="0" applyBorder="0" applyAlignment="0" applyProtection="0"/>
    <xf numFmtId="0" fontId="23" fillId="17" borderId="0" applyNumberFormat="0" applyBorder="0" applyAlignment="0" applyProtection="0"/>
    <xf numFmtId="0" fontId="23" fillId="18" borderId="0" applyNumberFormat="0" applyBorder="0" applyAlignment="0" applyProtection="0"/>
    <xf numFmtId="0" fontId="23" fillId="19" borderId="0" applyNumberFormat="0" applyBorder="0" applyAlignment="0" applyProtection="0"/>
    <xf numFmtId="0" fontId="23" fillId="20" borderId="0" applyNumberFormat="0" applyBorder="0" applyAlignment="0" applyProtection="0"/>
    <xf numFmtId="0" fontId="23" fillId="21" borderId="0" applyNumberFormat="0" applyBorder="0" applyAlignment="0" applyProtection="0"/>
    <xf numFmtId="0" fontId="23" fillId="22" borderId="0" applyNumberFormat="0" applyBorder="0" applyAlignment="0" applyProtection="0"/>
    <xf numFmtId="0" fontId="23" fillId="11" borderId="0" applyNumberFormat="0" applyBorder="0" applyAlignment="0" applyProtection="0"/>
    <xf numFmtId="0" fontId="23" fillId="12" borderId="0" applyNumberFormat="0" applyBorder="0" applyAlignment="0" applyProtection="0"/>
    <xf numFmtId="0" fontId="23" fillId="17" borderId="0" applyNumberFormat="0" applyBorder="0" applyAlignment="0" applyProtection="0"/>
    <xf numFmtId="0" fontId="23" fillId="18" borderId="0" applyNumberFormat="0" applyBorder="0" applyAlignment="0" applyProtection="0"/>
    <xf numFmtId="0" fontId="23" fillId="23" borderId="0" applyNumberFormat="0" applyBorder="0" applyAlignment="0" applyProtection="0"/>
    <xf numFmtId="0" fontId="14" fillId="24" borderId="0" applyNumberFormat="0" applyBorder="0" applyAlignment="0" applyProtection="0"/>
    <xf numFmtId="0" fontId="23" fillId="25" borderId="0" applyNumberFormat="0" applyBorder="0" applyAlignment="0" applyProtection="0"/>
    <xf numFmtId="0" fontId="23" fillId="17" borderId="0" applyNumberFormat="0" applyBorder="0" applyAlignment="0" applyProtection="0"/>
    <xf numFmtId="0" fontId="23" fillId="19" borderId="0" applyNumberFormat="0" applyBorder="0" applyAlignment="0" applyProtection="0"/>
    <xf numFmtId="0" fontId="23" fillId="21" borderId="0" applyNumberFormat="0" applyBorder="0" applyAlignment="0" applyProtection="0"/>
    <xf numFmtId="0" fontId="23" fillId="11" borderId="0" applyNumberFormat="0" applyBorder="0" applyAlignment="0" applyProtection="0"/>
    <xf numFmtId="0" fontId="23" fillId="17" borderId="0" applyNumberFormat="0" applyBorder="0" applyAlignment="0" applyProtection="0"/>
    <xf numFmtId="0" fontId="23" fillId="23" borderId="0" applyNumberFormat="0" applyBorder="0" applyAlignment="0" applyProtection="0"/>
    <xf numFmtId="0" fontId="24" fillId="26" borderId="0" applyNumberFormat="0" applyBorder="0" applyAlignment="0" applyProtection="0"/>
    <xf numFmtId="0" fontId="24" fillId="27" borderId="0" applyNumberFormat="0" applyBorder="0" applyAlignment="0" applyProtection="0"/>
    <xf numFmtId="0" fontId="24" fillId="19" borderId="0" applyNumberFormat="0" applyBorder="0" applyAlignment="0" applyProtection="0"/>
    <xf numFmtId="0" fontId="24" fillId="20" borderId="0" applyNumberFormat="0" applyBorder="0" applyAlignment="0" applyProtection="0"/>
    <xf numFmtId="0" fontId="24" fillId="21" borderId="0" applyNumberFormat="0" applyBorder="0" applyAlignment="0" applyProtection="0"/>
    <xf numFmtId="0" fontId="24" fillId="22" borderId="0" applyNumberFormat="0" applyBorder="0" applyAlignment="0" applyProtection="0"/>
    <xf numFmtId="0" fontId="24" fillId="28" borderId="0" applyNumberFormat="0" applyBorder="0" applyAlignment="0" applyProtection="0"/>
    <xf numFmtId="0" fontId="24" fillId="29" borderId="0" applyNumberFormat="0" applyBorder="0" applyAlignment="0" applyProtection="0"/>
    <xf numFmtId="0" fontId="24" fillId="30" borderId="0" applyNumberFormat="0" applyBorder="0" applyAlignment="0" applyProtection="0"/>
    <xf numFmtId="0" fontId="24" fillId="31" borderId="0" applyNumberFormat="0" applyBorder="0" applyAlignment="0" applyProtection="0"/>
    <xf numFmtId="0" fontId="24" fillId="32" borderId="0" applyNumberFormat="0" applyBorder="0" applyAlignment="0" applyProtection="0"/>
    <xf numFmtId="0" fontId="24" fillId="33" borderId="0" applyNumberFormat="0" applyBorder="0" applyAlignment="0" applyProtection="0"/>
    <xf numFmtId="0" fontId="24" fillId="26" borderId="0" applyNumberFormat="0" applyBorder="0" applyAlignment="0" applyProtection="0"/>
    <xf numFmtId="0" fontId="24" fillId="19" borderId="0" applyNumberFormat="0" applyBorder="0" applyAlignment="0" applyProtection="0"/>
    <xf numFmtId="0" fontId="24" fillId="21" borderId="0" applyNumberFormat="0" applyBorder="0" applyAlignment="0" applyProtection="0"/>
    <xf numFmtId="0" fontId="24" fillId="28" borderId="0" applyNumberFormat="0" applyBorder="0" applyAlignment="0" applyProtection="0"/>
    <xf numFmtId="0" fontId="24" fillId="30" borderId="0" applyNumberFormat="0" applyBorder="0" applyAlignment="0" applyProtection="0"/>
    <xf numFmtId="0" fontId="24" fillId="32" borderId="0" applyNumberFormat="0" applyBorder="0" applyAlignment="0" applyProtection="0"/>
    <xf numFmtId="49" fontId="48" fillId="0" borderId="0">
      <alignment horizontal="left" vertical="center"/>
    </xf>
    <xf numFmtId="49" fontId="48" fillId="0" borderId="0">
      <alignment horizontal="left" vertical="center"/>
    </xf>
    <xf numFmtId="49" fontId="17" fillId="0" borderId="0">
      <alignment horizontal="left" vertical="center"/>
    </xf>
    <xf numFmtId="194" fontId="61" fillId="34" borderId="7" applyProtection="0">
      <alignment vertical="center"/>
    </xf>
    <xf numFmtId="181" fontId="15" fillId="0" borderId="0" applyFill="0" applyBorder="0" applyAlignment="0"/>
    <xf numFmtId="182" fontId="15" fillId="0" borderId="0" applyFill="0" applyBorder="0" applyAlignment="0"/>
    <xf numFmtId="183" fontId="15" fillId="0" borderId="0" applyFill="0" applyBorder="0" applyAlignment="0"/>
    <xf numFmtId="184" fontId="15" fillId="0" borderId="0" applyFill="0" applyBorder="0" applyAlignment="0"/>
    <xf numFmtId="185" fontId="15" fillId="0" borderId="0" applyFill="0" applyBorder="0" applyAlignment="0"/>
    <xf numFmtId="181" fontId="15" fillId="0" borderId="0" applyFill="0" applyBorder="0" applyAlignment="0"/>
    <xf numFmtId="186" fontId="15" fillId="0" borderId="0" applyFill="0" applyBorder="0" applyAlignment="0"/>
    <xf numFmtId="182" fontId="15" fillId="0" borderId="0" applyFill="0" applyBorder="0" applyAlignment="0"/>
    <xf numFmtId="0" fontId="25" fillId="0" borderId="8" applyNumberFormat="0" applyFill="0" applyAlignment="0" applyProtection="0"/>
    <xf numFmtId="3" fontId="17" fillId="0" borderId="0">
      <alignment horizontal="right" vertical="top"/>
    </xf>
    <xf numFmtId="195" fontId="62" fillId="0" borderId="7" applyProtection="0">
      <alignment horizontal="right" vertical="center"/>
    </xf>
    <xf numFmtId="195" fontId="62" fillId="0" borderId="7" applyProtection="0">
      <alignment horizontal="right" vertical="center"/>
    </xf>
    <xf numFmtId="0" fontId="16" fillId="0" borderId="0" applyFont="0" applyFill="0" applyBorder="0" applyAlignment="0" applyProtection="0"/>
    <xf numFmtId="181" fontId="15" fillId="0" borderId="0" applyFont="0" applyFill="0" applyBorder="0" applyAlignment="0" applyProtection="0"/>
    <xf numFmtId="189" fontId="15" fillId="0" borderId="0" applyFont="0" applyFill="0" applyBorder="0" applyAlignment="0" applyProtection="0"/>
    <xf numFmtId="0" fontId="16" fillId="0" borderId="0" applyFont="0" applyFill="0" applyBorder="0" applyAlignment="0" applyProtection="0"/>
    <xf numFmtId="182" fontId="15" fillId="0" borderId="0" applyFont="0" applyFill="0" applyBorder="0" applyAlignment="0" applyProtection="0"/>
    <xf numFmtId="186" fontId="15" fillId="0" borderId="0" applyFont="0" applyFill="0" applyBorder="0" applyAlignment="0" applyProtection="0"/>
    <xf numFmtId="41" fontId="15" fillId="0" borderId="0" applyFont="0" applyFill="0" applyBorder="0" applyAlignment="0" applyProtection="0"/>
    <xf numFmtId="49" fontId="17" fillId="0" borderId="0">
      <alignment horizontal="left" vertical="center"/>
    </xf>
    <xf numFmtId="14" fontId="63" fillId="0" borderId="0" applyFill="0" applyBorder="0" applyAlignment="0"/>
    <xf numFmtId="175" fontId="15" fillId="0" borderId="0" applyFont="0" applyFill="0" applyBorder="0" applyAlignment="0" applyProtection="0"/>
    <xf numFmtId="173" fontId="15" fillId="0" borderId="0" applyFont="0" applyFill="0" applyBorder="0" applyAlignment="0" applyProtection="0"/>
    <xf numFmtId="0" fontId="34" fillId="9" borderId="0" applyNumberFormat="0" applyBorder="0" applyAlignment="0" applyProtection="0"/>
    <xf numFmtId="170" fontId="6" fillId="0" borderId="0" applyFont="0" applyFill="0" applyBorder="0" applyAlignment="0" applyProtection="0"/>
    <xf numFmtId="171" fontId="6" fillId="0" borderId="0" applyFont="0" applyFill="0" applyBorder="0" applyAlignment="0" applyProtection="0"/>
    <xf numFmtId="181" fontId="15" fillId="0" borderId="0" applyFill="0" applyBorder="0" applyAlignment="0"/>
    <xf numFmtId="182" fontId="15" fillId="0" borderId="0" applyFill="0" applyBorder="0" applyAlignment="0"/>
    <xf numFmtId="181" fontId="15" fillId="0" borderId="0" applyFill="0" applyBorder="0" applyAlignment="0"/>
    <xf numFmtId="186" fontId="15" fillId="0" borderId="0" applyFill="0" applyBorder="0" applyAlignment="0"/>
    <xf numFmtId="182" fontId="15" fillId="0" borderId="0" applyFill="0" applyBorder="0" applyAlignment="0"/>
    <xf numFmtId="0" fontId="64" fillId="0" borderId="3" applyNumberFormat="0" applyAlignment="0" applyProtection="0">
      <alignment horizontal="left" vertical="center"/>
    </xf>
    <xf numFmtId="0" fontId="64" fillId="0" borderId="6">
      <alignment horizontal="left" vertical="center"/>
    </xf>
    <xf numFmtId="0" fontId="65" fillId="0" borderId="0">
      <alignment horizontal="left"/>
      <protection locked="0"/>
    </xf>
    <xf numFmtId="0" fontId="54" fillId="0" borderId="0" applyNumberFormat="0" applyFill="0" applyBorder="0" applyAlignment="0" applyProtection="0">
      <alignment vertical="top"/>
      <protection locked="0"/>
    </xf>
    <xf numFmtId="0" fontId="44" fillId="0" borderId="0" applyNumberFormat="0" applyFill="0" applyBorder="0" applyAlignment="0" applyProtection="0">
      <alignment vertical="top"/>
      <protection locked="0"/>
    </xf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7" fillId="35" borderId="9" applyNumberFormat="0" applyAlignment="0" applyProtection="0"/>
    <xf numFmtId="0" fontId="27" fillId="35" borderId="9" applyNumberFormat="0" applyAlignment="0" applyProtection="0"/>
    <xf numFmtId="0" fontId="27" fillId="36" borderId="9" applyNumberFormat="0" applyAlignment="0" applyProtection="0"/>
    <xf numFmtId="181" fontId="15" fillId="0" borderId="0" applyFill="0" applyBorder="0" applyAlignment="0"/>
    <xf numFmtId="182" fontId="15" fillId="0" borderId="0" applyFill="0" applyBorder="0" applyAlignment="0"/>
    <xf numFmtId="181" fontId="15" fillId="0" borderId="0" applyFill="0" applyBorder="0" applyAlignment="0"/>
    <xf numFmtId="186" fontId="15" fillId="0" borderId="0" applyFill="0" applyBorder="0" applyAlignment="0"/>
    <xf numFmtId="182" fontId="15" fillId="0" borderId="0" applyFill="0" applyBorder="0" applyAlignment="0"/>
    <xf numFmtId="44" fontId="6" fillId="0" borderId="0" applyFont="0" applyFill="0" applyBorder="0" applyAlignment="0" applyProtection="0"/>
    <xf numFmtId="0" fontId="66" fillId="0" borderId="0" applyNumberFormat="0"/>
    <xf numFmtId="0" fontId="67" fillId="0" borderId="0" applyNumberFormat="0" applyFill="0" applyBorder="0" applyProtection="0">
      <alignment horizontal="center"/>
    </xf>
    <xf numFmtId="0" fontId="28" fillId="0" borderId="10" applyNumberFormat="0" applyFill="0" applyAlignment="0" applyProtection="0"/>
    <xf numFmtId="0" fontId="29" fillId="0" borderId="11" applyNumberFormat="0" applyFill="0" applyAlignment="0" applyProtection="0"/>
    <xf numFmtId="0" fontId="30" fillId="0" borderId="12" applyNumberFormat="0" applyFill="0" applyAlignment="0" applyProtection="0"/>
    <xf numFmtId="0" fontId="30" fillId="0" borderId="0" applyNumberFormat="0" applyFill="0" applyBorder="0" applyAlignment="0" applyProtection="0"/>
    <xf numFmtId="0" fontId="68" fillId="37" borderId="7" applyProtection="0">
      <alignment horizontal="left" vertical="center"/>
    </xf>
    <xf numFmtId="0" fontId="51" fillId="0" borderId="13" applyBorder="0" applyAlignment="0">
      <alignment horizontal="center" vertical="center"/>
    </xf>
    <xf numFmtId="0" fontId="31" fillId="0" borderId="0" applyNumberFormat="0" applyFill="0" applyBorder="0" applyAlignment="0" applyProtection="0"/>
    <xf numFmtId="0" fontId="69" fillId="38" borderId="6" applyNumberFormat="0"/>
    <xf numFmtId="0" fontId="32" fillId="39" borderId="0" applyNumberFormat="0" applyBorder="0" applyAlignment="0" applyProtection="0"/>
    <xf numFmtId="0" fontId="32" fillId="39" borderId="0" applyNumberFormat="0" applyBorder="0" applyAlignment="0" applyProtection="0"/>
    <xf numFmtId="0" fontId="32" fillId="40" borderId="0" applyNumberFormat="0" applyBorder="0" applyAlignment="0" applyProtection="0"/>
    <xf numFmtId="0" fontId="70" fillId="0" borderId="7">
      <alignment horizontal="justify" vertical="center" wrapText="1"/>
      <protection locked="0"/>
    </xf>
    <xf numFmtId="0" fontId="45" fillId="0" borderId="0" applyAlignment="0">
      <alignment vertical="top" wrapText="1"/>
      <protection locked="0"/>
    </xf>
    <xf numFmtId="0" fontId="49" fillId="0" borderId="0" applyAlignment="0">
      <alignment vertical="top" wrapText="1"/>
      <protection locked="0"/>
    </xf>
    <xf numFmtId="0" fontId="46" fillId="0" borderId="0">
      <alignment vertical="top" wrapText="1"/>
      <protection locked="0"/>
    </xf>
    <xf numFmtId="0" fontId="6" fillId="0" borderId="0" applyAlignment="0">
      <alignment vertical="top" wrapText="1"/>
      <protection locked="0"/>
    </xf>
    <xf numFmtId="0" fontId="84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45" fillId="0" borderId="0" applyAlignment="0">
      <alignment vertical="top" wrapText="1"/>
      <protection locked="0"/>
    </xf>
    <xf numFmtId="0" fontId="47" fillId="0" borderId="0"/>
    <xf numFmtId="0" fontId="45" fillId="0" borderId="0" applyAlignment="0">
      <alignment vertical="top" wrapText="1"/>
      <protection locked="0"/>
    </xf>
    <xf numFmtId="0" fontId="15" fillId="0" borderId="0" applyProtection="0"/>
    <xf numFmtId="0" fontId="15" fillId="0" borderId="0" applyProtection="0"/>
    <xf numFmtId="0" fontId="15" fillId="0" borderId="0"/>
    <xf numFmtId="0" fontId="15" fillId="0" borderId="0"/>
    <xf numFmtId="0" fontId="15" fillId="0" borderId="0"/>
    <xf numFmtId="0" fontId="84" fillId="0" borderId="0"/>
    <xf numFmtId="0" fontId="41" fillId="0" borderId="0"/>
    <xf numFmtId="0" fontId="41" fillId="0" borderId="0"/>
    <xf numFmtId="0" fontId="6" fillId="0" borderId="0"/>
    <xf numFmtId="0" fontId="6" fillId="0" borderId="0"/>
    <xf numFmtId="0" fontId="84" fillId="0" borderId="0"/>
    <xf numFmtId="0" fontId="6" fillId="0" borderId="0"/>
    <xf numFmtId="0" fontId="1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5" fillId="0" borderId="0"/>
    <xf numFmtId="0" fontId="41" fillId="0" borderId="0"/>
    <xf numFmtId="0" fontId="6" fillId="0" borderId="0"/>
    <xf numFmtId="0" fontId="15" fillId="0" borderId="0"/>
    <xf numFmtId="0" fontId="43" fillId="0" borderId="0"/>
    <xf numFmtId="0" fontId="6" fillId="0" borderId="0"/>
    <xf numFmtId="0" fontId="6" fillId="0" borderId="0"/>
    <xf numFmtId="0" fontId="46" fillId="0" borderId="0">
      <alignment vertical="top" wrapText="1"/>
      <protection locked="0"/>
    </xf>
    <xf numFmtId="0" fontId="6" fillId="0" borderId="0" applyAlignment="0">
      <alignment vertical="top" wrapText="1"/>
      <protection locked="0"/>
    </xf>
    <xf numFmtId="0" fontId="43" fillId="0" borderId="0"/>
    <xf numFmtId="0" fontId="49" fillId="0" borderId="0" applyAlignment="0">
      <alignment vertical="top" wrapText="1"/>
      <protection locked="0"/>
    </xf>
    <xf numFmtId="0" fontId="43" fillId="0" borderId="0"/>
    <xf numFmtId="0" fontId="6" fillId="0" borderId="0"/>
    <xf numFmtId="0" fontId="6" fillId="0" borderId="0"/>
    <xf numFmtId="194" fontId="61" fillId="37" borderId="7" applyProtection="0">
      <alignment vertical="center" wrapText="1"/>
    </xf>
    <xf numFmtId="0" fontId="48" fillId="0" borderId="0">
      <alignment horizontal="left"/>
    </xf>
    <xf numFmtId="185" fontId="15" fillId="0" borderId="0" applyFont="0" applyFill="0" applyBorder="0" applyAlignment="0" applyProtection="0"/>
    <xf numFmtId="189" fontId="15" fillId="0" borderId="0" applyFont="0" applyFill="0" applyBorder="0" applyAlignment="0" applyProtection="0"/>
    <xf numFmtId="187" fontId="15" fillId="0" borderId="0" applyFont="0" applyFill="0" applyBorder="0" applyAlignment="0" applyProtection="0"/>
    <xf numFmtId="0" fontId="18" fillId="0" borderId="0">
      <alignment horizontal="right"/>
    </xf>
    <xf numFmtId="0" fontId="62" fillId="0" borderId="7" applyProtection="0">
      <alignment vertical="center"/>
    </xf>
    <xf numFmtId="0" fontId="17" fillId="0" borderId="0">
      <alignment vertical="top" wrapText="1"/>
    </xf>
    <xf numFmtId="0" fontId="71" fillId="0" borderId="7" applyProtection="0">
      <alignment horizontal="justify" vertical="center" wrapText="1"/>
    </xf>
    <xf numFmtId="0" fontId="45" fillId="41" borderId="14" applyNumberFormat="0" applyFont="0" applyAlignment="0" applyProtection="0"/>
    <xf numFmtId="0" fontId="23" fillId="41" borderId="14" applyNumberFormat="0" applyFont="0" applyAlignment="0" applyProtection="0"/>
    <xf numFmtId="0" fontId="6" fillId="42" borderId="14" applyNumberFormat="0" applyAlignment="0" applyProtection="0"/>
    <xf numFmtId="0" fontId="33" fillId="0" borderId="15" applyNumberFormat="0" applyFill="0" applyAlignment="0" applyProtection="0"/>
    <xf numFmtId="181" fontId="15" fillId="0" borderId="0" applyFill="0" applyBorder="0" applyAlignment="0"/>
    <xf numFmtId="182" fontId="15" fillId="0" borderId="0" applyFill="0" applyBorder="0" applyAlignment="0"/>
    <xf numFmtId="181" fontId="15" fillId="0" borderId="0" applyFill="0" applyBorder="0" applyAlignment="0"/>
    <xf numFmtId="186" fontId="15" fillId="0" borderId="0" applyFill="0" applyBorder="0" applyAlignment="0"/>
    <xf numFmtId="182" fontId="15" fillId="0" borderId="0" applyFill="0" applyBorder="0" applyAlignment="0"/>
    <xf numFmtId="9" fontId="6" fillId="0" borderId="0" applyFont="0" applyFill="0" applyBorder="0" applyAlignment="0" applyProtection="0"/>
    <xf numFmtId="0" fontId="33" fillId="0" borderId="15" applyNumberFormat="0" applyFill="0" applyAlignment="0" applyProtection="0"/>
    <xf numFmtId="49" fontId="50" fillId="0" borderId="0">
      <alignment horizontal="left" vertical="center"/>
    </xf>
    <xf numFmtId="194" fontId="72" fillId="43" borderId="7" applyProtection="0">
      <alignment vertical="center"/>
    </xf>
    <xf numFmtId="1" fontId="15" fillId="0" borderId="0">
      <alignment horizontal="center" vertical="center"/>
      <protection locked="0"/>
    </xf>
    <xf numFmtId="0" fontId="25" fillId="0" borderId="8" applyNumberFormat="0" applyFill="0" applyAlignment="0" applyProtection="0"/>
    <xf numFmtId="0" fontId="34" fillId="9" borderId="0" applyNumberFormat="0" applyBorder="0" applyAlignment="0" applyProtection="0"/>
    <xf numFmtId="0" fontId="34" fillId="10" borderId="0" applyNumberFormat="0" applyBorder="0" applyAlignment="0" applyProtection="0"/>
    <xf numFmtId="0" fontId="15" fillId="0" borderId="0"/>
    <xf numFmtId="0" fontId="20" fillId="0" borderId="0"/>
    <xf numFmtId="0" fontId="42" fillId="0" borderId="0"/>
    <xf numFmtId="0" fontId="15" fillId="0" borderId="0" applyProtection="0"/>
    <xf numFmtId="49" fontId="63" fillId="0" borderId="0" applyFill="0" applyBorder="0" applyAlignment="0"/>
    <xf numFmtId="187" fontId="15" fillId="0" borderId="0" applyFill="0" applyBorder="0" applyAlignment="0"/>
    <xf numFmtId="188" fontId="15" fillId="0" borderId="0" applyFill="0" applyBorder="0" applyAlignment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6" fillId="15" borderId="16" applyNumberFormat="0" applyAlignment="0" applyProtection="0"/>
    <xf numFmtId="0" fontId="36" fillId="16" borderId="16" applyNumberFormat="0" applyAlignment="0" applyProtection="0"/>
    <xf numFmtId="0" fontId="37" fillId="44" borderId="16" applyNumberFormat="0" applyAlignment="0" applyProtection="0"/>
    <xf numFmtId="0" fontId="37" fillId="45" borderId="16" applyNumberFormat="0" applyAlignment="0" applyProtection="0"/>
    <xf numFmtId="196" fontId="73" fillId="46" borderId="7">
      <alignment horizontal="right" vertical="center"/>
      <protection locked="0"/>
    </xf>
    <xf numFmtId="0" fontId="74" fillId="14" borderId="7" applyProtection="0">
      <alignment horizontal="left" vertical="center" wrapText="1"/>
    </xf>
    <xf numFmtId="0" fontId="38" fillId="44" borderId="17" applyNumberFormat="0" applyAlignment="0" applyProtection="0"/>
    <xf numFmtId="0" fontId="38" fillId="45" borderId="17" applyNumberFormat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176" fontId="15" fillId="0" borderId="0" applyFont="0" applyFill="0" applyBorder="0" applyAlignment="0" applyProtection="0"/>
    <xf numFmtId="174" fontId="15" fillId="0" borderId="0" applyFont="0" applyFill="0" applyBorder="0" applyAlignment="0" applyProtection="0"/>
    <xf numFmtId="179" fontId="6" fillId="0" borderId="0" applyFont="0" applyFill="0" applyBorder="0" applyAlignment="0" applyProtection="0"/>
    <xf numFmtId="180" fontId="6" fillId="0" borderId="0" applyFont="0" applyFill="0" applyBorder="0" applyAlignment="0" applyProtection="0"/>
    <xf numFmtId="177" fontId="15" fillId="0" borderId="0" applyFont="0" applyFill="0" applyBorder="0" applyAlignment="0" applyProtection="0"/>
    <xf numFmtId="178" fontId="15" fillId="0" borderId="0" applyFont="0" applyFill="0" applyBorder="0" applyAlignment="0" applyProtection="0"/>
    <xf numFmtId="0" fontId="26" fillId="7" borderId="0" applyNumberFormat="0" applyBorder="0" applyAlignment="0" applyProtection="0"/>
    <xf numFmtId="0" fontId="24" fillId="47" borderId="0" applyNumberFormat="0" applyBorder="0" applyAlignment="0" applyProtection="0"/>
    <xf numFmtId="0" fontId="24" fillId="48" borderId="0" applyNumberFormat="0" applyBorder="0" applyAlignment="0" applyProtection="0"/>
    <xf numFmtId="0" fontId="24" fillId="49" borderId="0" applyNumberFormat="0" applyBorder="0" applyAlignment="0" applyProtection="0"/>
    <xf numFmtId="0" fontId="24" fillId="43" borderId="0" applyNumberFormat="0" applyBorder="0" applyAlignment="0" applyProtection="0"/>
    <xf numFmtId="0" fontId="24" fillId="50" borderId="0" applyNumberFormat="0" applyBorder="0" applyAlignment="0" applyProtection="0"/>
    <xf numFmtId="0" fontId="24" fillId="51" borderId="0" applyNumberFormat="0" applyBorder="0" applyAlignment="0" applyProtection="0"/>
    <xf numFmtId="0" fontId="24" fillId="28" borderId="0" applyNumberFormat="0" applyBorder="0" applyAlignment="0" applyProtection="0"/>
    <xf numFmtId="0" fontId="24" fillId="29" borderId="0" applyNumberFormat="0" applyBorder="0" applyAlignment="0" applyProtection="0"/>
    <xf numFmtId="0" fontId="24" fillId="30" borderId="0" applyNumberFormat="0" applyBorder="0" applyAlignment="0" applyProtection="0"/>
    <xf numFmtId="0" fontId="24" fillId="31" borderId="0" applyNumberFormat="0" applyBorder="0" applyAlignment="0" applyProtection="0"/>
    <xf numFmtId="0" fontId="24" fillId="52" borderId="0" applyNumberFormat="0" applyBorder="0" applyAlignment="0" applyProtection="0"/>
    <xf numFmtId="0" fontId="24" fillId="53" borderId="0" applyNumberFormat="0" applyBorder="0" applyAlignment="0" applyProtection="0"/>
    <xf numFmtId="0" fontId="24" fillId="47" borderId="0" applyNumberFormat="0" applyBorder="0" applyAlignment="0" applyProtection="0"/>
    <xf numFmtId="0" fontId="24" fillId="49" borderId="0" applyNumberFormat="0" applyBorder="0" applyAlignment="0" applyProtection="0"/>
    <xf numFmtId="0" fontId="24" fillId="50" borderId="0" applyNumberFormat="0" applyBorder="0" applyAlignment="0" applyProtection="0"/>
    <xf numFmtId="0" fontId="24" fillId="28" borderId="0" applyNumberFormat="0" applyBorder="0" applyAlignment="0" applyProtection="0"/>
    <xf numFmtId="0" fontId="24" fillId="30" borderId="0" applyNumberFormat="0" applyBorder="0" applyAlignment="0" applyProtection="0"/>
    <xf numFmtId="0" fontId="24" fillId="52" borderId="0" applyNumberFormat="0" applyBorder="0" applyAlignment="0" applyProtection="0"/>
    <xf numFmtId="0" fontId="75" fillId="2" borderId="0" applyProtection="0"/>
    <xf numFmtId="0" fontId="6" fillId="0" borderId="0" applyNumberFormat="0" applyFont="0" applyFill="0" applyAlignment="0" applyProtection="0"/>
    <xf numFmtId="0" fontId="90" fillId="0" borderId="0" applyNumberFormat="0" applyFill="0" applyBorder="0" applyAlignment="0" applyProtection="0"/>
    <xf numFmtId="0" fontId="91" fillId="0" borderId="30" applyNumberFormat="0" applyFill="0" applyAlignment="0" applyProtection="0"/>
    <xf numFmtId="0" fontId="6" fillId="0" borderId="0"/>
    <xf numFmtId="0" fontId="6" fillId="0" borderId="0"/>
    <xf numFmtId="0" fontId="96" fillId="0" borderId="0"/>
    <xf numFmtId="0" fontId="82" fillId="0" borderId="0"/>
    <xf numFmtId="0" fontId="82" fillId="0" borderId="0"/>
    <xf numFmtId="0" fontId="6" fillId="0" borderId="0"/>
    <xf numFmtId="0" fontId="6" fillId="0" borderId="0"/>
    <xf numFmtId="0" fontId="11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11" fillId="25" borderId="0" applyNumberFormat="0" applyBorder="0" applyAlignment="0" applyProtection="0"/>
    <xf numFmtId="0" fontId="112" fillId="0" borderId="0" applyNumberFormat="0" applyFill="0" applyBorder="0" applyProtection="0">
      <alignment vertical="center"/>
      <protection locked="0"/>
    </xf>
    <xf numFmtId="0" fontId="113" fillId="0" borderId="58" applyNumberFormat="0" applyFont="0" applyFill="0" applyAlignment="0" applyProtection="0">
      <alignment horizontal="left"/>
    </xf>
    <xf numFmtId="44" fontId="6" fillId="0" borderId="0" applyFont="0" applyFill="0" applyBorder="0" applyAlignment="0" applyProtection="0"/>
    <xf numFmtId="44" fontId="41" fillId="0" borderId="0" applyFont="0" applyFill="0" applyBorder="0" applyAlignment="0" applyProtection="0"/>
    <xf numFmtId="44" fontId="41" fillId="0" borderId="0" applyFont="0" applyFill="0" applyBorder="0" applyAlignment="0" applyProtection="0"/>
    <xf numFmtId="0" fontId="6" fillId="0" borderId="0"/>
    <xf numFmtId="0" fontId="6" fillId="0" borderId="0"/>
    <xf numFmtId="0" fontId="41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9" fontId="6" fillId="0" borderId="0" applyFont="0" applyFill="0" applyBorder="0" applyAlignment="0" applyProtection="0"/>
    <xf numFmtId="9" fontId="41" fillId="0" borderId="0" applyFont="0" applyFill="0" applyBorder="0" applyAlignment="0" applyProtection="0"/>
    <xf numFmtId="4" fontId="114" fillId="60" borderId="59" applyNumberFormat="0" applyProtection="0">
      <alignment vertical="center"/>
    </xf>
    <xf numFmtId="4" fontId="115" fillId="54" borderId="59" applyNumberFormat="0" applyProtection="0">
      <alignment vertical="center"/>
    </xf>
    <xf numFmtId="4" fontId="114" fillId="61" borderId="59" applyNumberFormat="0" applyProtection="0">
      <alignment horizontal="left" vertical="center" indent="1"/>
    </xf>
    <xf numFmtId="0" fontId="114" fillId="54" borderId="59" applyNumberFormat="0" applyProtection="0">
      <alignment horizontal="left" vertical="top"/>
    </xf>
    <xf numFmtId="4" fontId="116" fillId="62" borderId="59" applyNumberFormat="0" applyProtection="0">
      <alignment horizontal="right" vertical="center"/>
    </xf>
    <xf numFmtId="4" fontId="63" fillId="19" borderId="59" applyNumberFormat="0" applyProtection="0">
      <alignment horizontal="right" vertical="center"/>
    </xf>
    <xf numFmtId="4" fontId="63" fillId="49" borderId="59" applyNumberFormat="0" applyProtection="0">
      <alignment horizontal="right" vertical="center"/>
    </xf>
    <xf numFmtId="4" fontId="63" fillId="23" borderId="59" applyNumberFormat="0" applyProtection="0">
      <alignment horizontal="right" vertical="center"/>
    </xf>
    <xf numFmtId="4" fontId="63" fillId="32" borderId="59" applyNumberFormat="0" applyProtection="0">
      <alignment horizontal="right" vertical="center"/>
    </xf>
    <xf numFmtId="4" fontId="63" fillId="52" borderId="59" applyNumberFormat="0" applyProtection="0">
      <alignment horizontal="right" vertical="center"/>
    </xf>
    <xf numFmtId="4" fontId="63" fillId="50" borderId="59" applyNumberFormat="0" applyProtection="0">
      <alignment horizontal="right" vertical="center"/>
    </xf>
    <xf numFmtId="4" fontId="63" fillId="60" borderId="59" applyNumberFormat="0" applyProtection="0">
      <alignment horizontal="right" vertical="center"/>
    </xf>
    <xf numFmtId="4" fontId="63" fillId="21" borderId="59" applyNumberFormat="0" applyProtection="0">
      <alignment horizontal="right" vertical="center"/>
    </xf>
    <xf numFmtId="4" fontId="114" fillId="0" borderId="60" applyNumberFormat="0" applyProtection="0">
      <alignment horizontal="left" vertical="center" indent="1"/>
    </xf>
    <xf numFmtId="4" fontId="63" fillId="0" borderId="0" applyNumberFormat="0" applyProtection="0">
      <alignment horizontal="left" vertical="center" indent="1"/>
    </xf>
    <xf numFmtId="4" fontId="117" fillId="63" borderId="0" applyNumberFormat="0" applyProtection="0">
      <alignment horizontal="left" vertical="center" indent="1"/>
    </xf>
    <xf numFmtId="4" fontId="63" fillId="0" borderId="59" applyNumberFormat="0" applyProtection="0">
      <alignment horizontal="right" vertical="center"/>
    </xf>
    <xf numFmtId="4" fontId="81" fillId="0" borderId="0" applyNumberFormat="0" applyProtection="0">
      <alignment horizontal="left" vertical="center" indent="1"/>
    </xf>
    <xf numFmtId="4" fontId="81" fillId="0" borderId="0" applyNumberFormat="0" applyProtection="0">
      <alignment horizontal="left" vertical="center" indent="1"/>
    </xf>
    <xf numFmtId="0" fontId="6" fillId="13" borderId="59" applyNumberFormat="0" applyProtection="0">
      <alignment horizontal="left" vertical="center" indent="1"/>
    </xf>
    <xf numFmtId="0" fontId="6" fillId="13" borderId="59" applyNumberFormat="0" applyProtection="0">
      <alignment horizontal="left" vertical="center" indent="1"/>
    </xf>
    <xf numFmtId="0" fontId="6" fillId="63" borderId="59" applyNumberFormat="0" applyProtection="0">
      <alignment horizontal="left" vertical="top"/>
    </xf>
    <xf numFmtId="0" fontId="6" fillId="63" borderId="59" applyNumberFormat="0" applyProtection="0">
      <alignment horizontal="left" vertical="top"/>
    </xf>
    <xf numFmtId="0" fontId="6" fillId="64" borderId="59" applyNumberFormat="0" applyProtection="0">
      <alignment horizontal="left" vertical="center" indent="1"/>
    </xf>
    <xf numFmtId="0" fontId="6" fillId="64" borderId="59" applyNumberFormat="0" applyProtection="0">
      <alignment horizontal="left" vertical="center" indent="1"/>
    </xf>
    <xf numFmtId="0" fontId="6" fillId="65" borderId="59" applyNumberFormat="0" applyProtection="0">
      <alignment horizontal="left" vertical="top"/>
    </xf>
    <xf numFmtId="0" fontId="6" fillId="65" borderId="59" applyNumberFormat="0" applyProtection="0">
      <alignment horizontal="left" vertical="top"/>
    </xf>
    <xf numFmtId="0" fontId="118" fillId="13" borderId="59" applyNumberFormat="0" applyProtection="0">
      <alignment horizontal="center"/>
    </xf>
    <xf numFmtId="0" fontId="6" fillId="66" borderId="59" applyNumberFormat="0" applyProtection="0">
      <alignment horizontal="left" vertical="top"/>
    </xf>
    <xf numFmtId="0" fontId="6" fillId="66" borderId="59" applyNumberFormat="0" applyProtection="0">
      <alignment horizontal="left" vertical="top"/>
    </xf>
    <xf numFmtId="0" fontId="6" fillId="55" borderId="59" applyNumberFormat="0" applyProtection="0">
      <alignment horizontal="left" vertical="center" indent="1"/>
    </xf>
    <xf numFmtId="0" fontId="6" fillId="55" borderId="59" applyNumberFormat="0" applyProtection="0">
      <alignment horizontal="left" vertical="center" indent="1"/>
    </xf>
    <xf numFmtId="0" fontId="6" fillId="55" borderId="59" applyNumberFormat="0" applyProtection="0">
      <alignment horizontal="left" vertical="top" indent="1"/>
    </xf>
    <xf numFmtId="0" fontId="6" fillId="55" borderId="59" applyNumberFormat="0" applyProtection="0">
      <alignment horizontal="left" vertical="top" indent="1"/>
    </xf>
    <xf numFmtId="4" fontId="114" fillId="17" borderId="0" applyNumberFormat="0" applyProtection="0">
      <alignment horizontal="left" vertical="top"/>
    </xf>
    <xf numFmtId="4" fontId="63" fillId="3" borderId="59" applyNumberFormat="0" applyProtection="0">
      <alignment vertical="center"/>
    </xf>
    <xf numFmtId="4" fontId="119" fillId="3" borderId="59" applyNumberFormat="0" applyProtection="0">
      <alignment vertical="center"/>
    </xf>
    <xf numFmtId="4" fontId="63" fillId="3" borderId="59" applyNumberFormat="0" applyProtection="0">
      <alignment horizontal="left" vertical="center" indent="1"/>
    </xf>
    <xf numFmtId="0" fontId="63" fillId="3" borderId="59" applyNumberFormat="0" applyProtection="0">
      <alignment horizontal="left" vertical="top" indent="1"/>
    </xf>
    <xf numFmtId="4" fontId="63" fillId="9" borderId="59" applyNumberFormat="0" applyProtection="0">
      <alignment horizontal="right" vertical="center"/>
    </xf>
    <xf numFmtId="4" fontId="119" fillId="67" borderId="59" applyNumberFormat="0" applyProtection="0">
      <alignment horizontal="right" vertical="center"/>
    </xf>
    <xf numFmtId="4" fontId="63" fillId="68" borderId="59" applyNumberFormat="0" applyProtection="0">
      <alignment horizontal="left" vertical="center" indent="1"/>
    </xf>
    <xf numFmtId="0" fontId="63" fillId="13" borderId="59" applyNumberFormat="0" applyProtection="0">
      <alignment horizontal="left" vertical="top" indent="1"/>
    </xf>
    <xf numFmtId="4" fontId="120" fillId="0" borderId="0" applyNumberFormat="0" applyProtection="0">
      <alignment horizontal="left" vertical="center" indent="1"/>
    </xf>
    <xf numFmtId="4" fontId="121" fillId="67" borderId="59" applyNumberFormat="0" applyProtection="0">
      <alignment horizontal="right" vertical="center"/>
    </xf>
    <xf numFmtId="0" fontId="41" fillId="0" borderId="0"/>
    <xf numFmtId="0" fontId="20" fillId="0" borderId="0"/>
    <xf numFmtId="0" fontId="3" fillId="0" borderId="0"/>
    <xf numFmtId="0" fontId="16" fillId="0" borderId="0"/>
    <xf numFmtId="0" fontId="129" fillId="0" borderId="0"/>
    <xf numFmtId="0" fontId="130" fillId="0" borderId="0"/>
    <xf numFmtId="0" fontId="2" fillId="0" borderId="0"/>
    <xf numFmtId="0" fontId="2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6" fillId="0" borderId="0"/>
  </cellStyleXfs>
  <cellXfs count="546">
    <xf numFmtId="0" fontId="0" fillId="0" borderId="0" xfId="0"/>
    <xf numFmtId="49" fontId="7" fillId="0" borderId="0" xfId="0" applyNumberFormat="1" applyFont="1" applyAlignment="1">
      <alignment horizontal="left" vertical="top"/>
    </xf>
    <xf numFmtId="49" fontId="8" fillId="0" borderId="0" xfId="0" applyNumberFormat="1" applyFont="1" applyAlignment="1"/>
    <xf numFmtId="0" fontId="12" fillId="0" borderId="0" xfId="0" applyFont="1"/>
    <xf numFmtId="166" fontId="10" fillId="0" borderId="0" xfId="0" applyNumberFormat="1" applyFont="1" applyFill="1" applyBorder="1" applyAlignment="1">
      <alignment horizontal="right" vertical="top"/>
    </xf>
    <xf numFmtId="0" fontId="10" fillId="0" borderId="19" xfId="0" applyNumberFormat="1" applyFont="1" applyFill="1" applyBorder="1" applyAlignment="1">
      <alignment horizontal="left" vertical="top" wrapText="1"/>
    </xf>
    <xf numFmtId="0" fontId="6" fillId="0" borderId="0" xfId="0" applyNumberFormat="1" applyFont="1"/>
    <xf numFmtId="49" fontId="10" fillId="0" borderId="0" xfId="212" applyNumberFormat="1" applyFont="1" applyFill="1" applyBorder="1" applyAlignment="1">
      <alignment horizontal="center" vertical="top"/>
    </xf>
    <xf numFmtId="49" fontId="10" fillId="0" borderId="0" xfId="212" applyNumberFormat="1" applyFont="1" applyFill="1" applyBorder="1" applyAlignment="1">
      <alignment horizontal="left" vertical="top"/>
    </xf>
    <xf numFmtId="0" fontId="10" fillId="0" borderId="0" xfId="212" applyNumberFormat="1" applyFont="1" applyFill="1" applyBorder="1" applyAlignment="1">
      <alignment horizontal="left" vertical="top" wrapText="1"/>
    </xf>
    <xf numFmtId="166" fontId="10" fillId="0" borderId="0" xfId="212" applyNumberFormat="1" applyFont="1" applyFill="1" applyBorder="1" applyAlignment="1">
      <alignment horizontal="right" vertical="top"/>
    </xf>
    <xf numFmtId="167" fontId="10" fillId="0" borderId="0" xfId="212" applyNumberFormat="1" applyFont="1" applyFill="1" applyBorder="1" applyAlignment="1">
      <alignment horizontal="right" vertical="top"/>
    </xf>
    <xf numFmtId="169" fontId="10" fillId="0" borderId="0" xfId="212" applyNumberFormat="1" applyFont="1" applyFill="1" applyBorder="1" applyAlignment="1">
      <alignment horizontal="right" vertical="top"/>
    </xf>
    <xf numFmtId="164" fontId="10" fillId="0" borderId="0" xfId="212" applyNumberFormat="1" applyFont="1" applyFill="1" applyBorder="1" applyAlignment="1">
      <alignment horizontal="right" vertical="top"/>
    </xf>
    <xf numFmtId="166" fontId="10" fillId="0" borderId="19" xfId="212" applyNumberFormat="1" applyFont="1" applyFill="1" applyBorder="1" applyAlignment="1">
      <alignment horizontal="right" vertical="top"/>
    </xf>
    <xf numFmtId="167" fontId="10" fillId="0" borderId="19" xfId="212" applyNumberFormat="1" applyFont="1" applyFill="1" applyBorder="1" applyAlignment="1">
      <alignment horizontal="right" vertical="top"/>
    </xf>
    <xf numFmtId="165" fontId="11" fillId="0" borderId="0" xfId="0" applyNumberFormat="1" applyFont="1" applyFill="1" applyBorder="1" applyAlignment="1">
      <alignment horizontal="right" vertical="top"/>
    </xf>
    <xf numFmtId="0" fontId="5" fillId="0" borderId="0" xfId="0" applyFont="1" applyFill="1"/>
    <xf numFmtId="49" fontId="10" fillId="0" borderId="19" xfId="0" applyNumberFormat="1" applyFont="1" applyFill="1" applyBorder="1" applyAlignment="1">
      <alignment horizontal="center" vertical="top"/>
    </xf>
    <xf numFmtId="49" fontId="10" fillId="0" borderId="19" xfId="0" applyNumberFormat="1" applyFont="1" applyFill="1" applyBorder="1" applyAlignment="1">
      <alignment horizontal="left" vertical="top"/>
    </xf>
    <xf numFmtId="49" fontId="5" fillId="0" borderId="0" xfId="0" applyNumberFormat="1" applyFont="1" applyFill="1" applyAlignment="1">
      <alignment horizontal="center"/>
    </xf>
    <xf numFmtId="0" fontId="5" fillId="0" borderId="0" xfId="0" applyNumberFormat="1" applyFont="1" applyFill="1" applyAlignment="1">
      <alignment horizontal="left"/>
    </xf>
    <xf numFmtId="49" fontId="10" fillId="0" borderId="0" xfId="0" applyNumberFormat="1" applyFont="1" applyFill="1" applyBorder="1" applyAlignment="1">
      <alignment horizontal="center" vertical="top"/>
    </xf>
    <xf numFmtId="49" fontId="10" fillId="0" borderId="0" xfId="0" applyNumberFormat="1" applyFont="1" applyFill="1" applyBorder="1" applyAlignment="1">
      <alignment horizontal="left" vertical="top"/>
    </xf>
    <xf numFmtId="164" fontId="76" fillId="0" borderId="0" xfId="0" applyNumberFormat="1" applyFont="1" applyFill="1" applyAlignment="1"/>
    <xf numFmtId="49" fontId="76" fillId="0" borderId="0" xfId="0" applyNumberFormat="1" applyFont="1" applyFill="1" applyAlignment="1"/>
    <xf numFmtId="0" fontId="9" fillId="0" borderId="0" xfId="0" applyFont="1" applyFill="1"/>
    <xf numFmtId="49" fontId="77" fillId="0" borderId="0" xfId="0" applyNumberFormat="1" applyFont="1" applyFill="1" applyAlignment="1">
      <alignment horizontal="left" vertical="top" wrapText="1"/>
    </xf>
    <xf numFmtId="165" fontId="77" fillId="0" borderId="0" xfId="0" applyNumberFormat="1" applyFont="1" applyFill="1" applyBorder="1" applyAlignment="1">
      <alignment horizontal="right" vertical="top"/>
    </xf>
    <xf numFmtId="165" fontId="77" fillId="0" borderId="0" xfId="0" applyNumberFormat="1" applyFont="1" applyFill="1" applyBorder="1" applyAlignment="1">
      <alignment horizontal="left" vertical="top" wrapText="1"/>
    </xf>
    <xf numFmtId="49" fontId="79" fillId="0" borderId="0" xfId="0" applyNumberFormat="1" applyFont="1" applyFill="1" applyAlignment="1">
      <alignment horizontal="center" vertical="center"/>
    </xf>
    <xf numFmtId="0" fontId="79" fillId="0" borderId="0" xfId="0" applyFont="1" applyFill="1" applyAlignment="1">
      <alignment horizontal="center" vertical="center"/>
    </xf>
    <xf numFmtId="164" fontId="10" fillId="0" borderId="0" xfId="0" applyNumberFormat="1" applyFont="1" applyFill="1" applyAlignment="1">
      <alignment horizontal="right" vertical="top"/>
    </xf>
    <xf numFmtId="49" fontId="10" fillId="0" borderId="0" xfId="0" applyNumberFormat="1" applyFont="1" applyFill="1" applyAlignment="1">
      <alignment horizontal="left" vertical="top"/>
    </xf>
    <xf numFmtId="0" fontId="78" fillId="0" borderId="0" xfId="0" applyFont="1" applyFill="1" applyAlignment="1">
      <alignment horizontal="left" vertical="top" wrapText="1"/>
    </xf>
    <xf numFmtId="0" fontId="77" fillId="0" borderId="0" xfId="0" applyNumberFormat="1" applyFont="1" applyFill="1" applyAlignment="1">
      <alignment horizontal="left" vertical="top" wrapText="1"/>
    </xf>
    <xf numFmtId="166" fontId="77" fillId="0" borderId="0" xfId="0" applyNumberFormat="1" applyFont="1" applyFill="1" applyAlignment="1">
      <alignment horizontal="left" vertical="top" wrapText="1"/>
    </xf>
    <xf numFmtId="168" fontId="77" fillId="0" borderId="0" xfId="0" applyNumberFormat="1" applyFont="1" applyFill="1" applyAlignment="1">
      <alignment horizontal="left" vertical="top" wrapText="1"/>
    </xf>
    <xf numFmtId="164" fontId="77" fillId="0" borderId="0" xfId="212" applyNumberFormat="1" applyFont="1" applyFill="1" applyAlignment="1">
      <alignment horizontal="left" vertical="top" wrapText="1"/>
    </xf>
    <xf numFmtId="49" fontId="77" fillId="0" borderId="0" xfId="212" applyNumberFormat="1" applyFont="1" applyFill="1" applyAlignment="1">
      <alignment horizontal="left" vertical="top" wrapText="1"/>
    </xf>
    <xf numFmtId="165" fontId="77" fillId="0" borderId="0" xfId="212" applyNumberFormat="1" applyFont="1" applyFill="1" applyBorder="1" applyAlignment="1">
      <alignment horizontal="right" vertical="top"/>
    </xf>
    <xf numFmtId="166" fontId="77" fillId="0" borderId="0" xfId="212" applyNumberFormat="1" applyFont="1" applyFill="1" applyAlignment="1">
      <alignment horizontal="left" vertical="top" wrapText="1"/>
    </xf>
    <xf numFmtId="165" fontId="77" fillId="0" borderId="0" xfId="212" applyNumberFormat="1" applyFont="1" applyFill="1" applyBorder="1" applyAlignment="1">
      <alignment horizontal="left" vertical="top" wrapText="1"/>
    </xf>
    <xf numFmtId="0" fontId="77" fillId="0" borderId="0" xfId="212" applyNumberFormat="1" applyFont="1" applyFill="1" applyAlignment="1">
      <alignment horizontal="left" vertical="top" wrapText="1"/>
    </xf>
    <xf numFmtId="49" fontId="79" fillId="0" borderId="0" xfId="0" applyNumberFormat="1" applyFont="1" applyFill="1" applyAlignment="1">
      <alignment horizontal="center" vertical="center" wrapText="1"/>
    </xf>
    <xf numFmtId="49" fontId="10" fillId="0" borderId="0" xfId="0" applyNumberFormat="1" applyFont="1" applyFill="1" applyAlignment="1">
      <alignment horizontal="center" vertical="top"/>
    </xf>
    <xf numFmtId="49" fontId="10" fillId="0" borderId="0" xfId="0" applyNumberFormat="1" applyFont="1" applyFill="1" applyAlignment="1">
      <alignment horizontal="left" vertical="top" wrapText="1"/>
    </xf>
    <xf numFmtId="166" fontId="10" fillId="0" borderId="0" xfId="0" applyNumberFormat="1" applyFont="1" applyFill="1" applyAlignment="1">
      <alignment horizontal="right" vertical="top"/>
    </xf>
    <xf numFmtId="167" fontId="10" fillId="0" borderId="0" xfId="0" applyNumberFormat="1" applyFont="1" applyFill="1" applyAlignment="1">
      <alignment horizontal="right" vertical="top"/>
    </xf>
    <xf numFmtId="168" fontId="10" fillId="0" borderId="0" xfId="0" applyNumberFormat="1" applyFont="1" applyFill="1" applyAlignment="1">
      <alignment horizontal="right" vertical="top"/>
    </xf>
    <xf numFmtId="0" fontId="5" fillId="0" borderId="0" xfId="0" applyFont="1" applyFill="1" applyAlignment="1">
      <alignment vertical="center"/>
    </xf>
    <xf numFmtId="168" fontId="5" fillId="0" borderId="0" xfId="0" applyNumberFormat="1" applyFont="1" applyFill="1" applyAlignment="1">
      <alignment vertical="center"/>
    </xf>
    <xf numFmtId="166" fontId="5" fillId="0" borderId="0" xfId="0" applyNumberFormat="1" applyFont="1" applyFill="1" applyBorder="1" applyAlignment="1">
      <alignment vertical="center"/>
    </xf>
    <xf numFmtId="0" fontId="10" fillId="0" borderId="0" xfId="0" applyNumberFormat="1" applyFont="1" applyFill="1" applyBorder="1" applyAlignment="1">
      <alignment horizontal="left" vertical="top" wrapText="1"/>
    </xf>
    <xf numFmtId="164" fontId="10" fillId="0" borderId="19" xfId="212" applyNumberFormat="1" applyFont="1" applyFill="1" applyBorder="1" applyAlignment="1">
      <alignment horizontal="right" vertical="top"/>
    </xf>
    <xf numFmtId="165" fontId="11" fillId="0" borderId="0" xfId="212" applyNumberFormat="1" applyFont="1" applyFill="1" applyBorder="1" applyAlignment="1">
      <alignment horizontal="right" vertical="top"/>
    </xf>
    <xf numFmtId="165" fontId="11" fillId="0" borderId="19" xfId="212" applyNumberFormat="1" applyFont="1" applyFill="1" applyBorder="1" applyAlignment="1">
      <alignment horizontal="right" vertical="top"/>
    </xf>
    <xf numFmtId="0" fontId="85" fillId="0" borderId="0" xfId="0" applyNumberFormat="1" applyFont="1" applyFill="1" applyAlignment="1">
      <alignment horizontal="left"/>
    </xf>
    <xf numFmtId="49" fontId="86" fillId="0" borderId="0" xfId="0" applyNumberFormat="1" applyFont="1" applyFill="1" applyAlignment="1">
      <alignment horizontal="center"/>
    </xf>
    <xf numFmtId="165" fontId="80" fillId="0" borderId="0" xfId="212" applyNumberFormat="1" applyFont="1" applyFill="1" applyBorder="1" applyAlignment="1">
      <alignment horizontal="right" vertical="top"/>
    </xf>
    <xf numFmtId="0" fontId="13" fillId="0" borderId="0" xfId="0" applyNumberFormat="1" applyFont="1" applyAlignment="1">
      <alignment horizontal="left" indent="1"/>
    </xf>
    <xf numFmtId="167" fontId="13" fillId="0" borderId="0" xfId="0" applyNumberFormat="1" applyFont="1" applyBorder="1" applyAlignment="1"/>
    <xf numFmtId="0" fontId="82" fillId="0" borderId="0" xfId="0" applyNumberFormat="1" applyFont="1" applyAlignment="1">
      <alignment horizontal="left" indent="1"/>
    </xf>
    <xf numFmtId="0" fontId="6" fillId="0" borderId="0" xfId="0" applyFont="1"/>
    <xf numFmtId="0" fontId="78" fillId="0" borderId="0" xfId="0" applyFont="1" applyFill="1" applyAlignment="1">
      <alignment horizontal="right" vertical="top" wrapText="1"/>
    </xf>
    <xf numFmtId="167" fontId="87" fillId="0" borderId="0" xfId="212" applyNumberFormat="1" applyFont="1" applyFill="1" applyAlignment="1">
      <alignment horizontal="right" vertical="top" wrapText="1"/>
    </xf>
    <xf numFmtId="169" fontId="10" fillId="0" borderId="19" xfId="212" applyNumberFormat="1" applyFont="1" applyFill="1" applyBorder="1" applyAlignment="1">
      <alignment horizontal="right" vertical="top"/>
    </xf>
    <xf numFmtId="0" fontId="80" fillId="0" borderId="0" xfId="212" applyNumberFormat="1" applyFont="1" applyFill="1" applyAlignment="1">
      <alignment horizontal="left" vertical="top" wrapText="1"/>
    </xf>
    <xf numFmtId="0" fontId="89" fillId="0" borderId="0" xfId="212" applyNumberFormat="1" applyFont="1" applyFill="1" applyAlignment="1">
      <alignment horizontal="left" vertical="top" wrapText="1"/>
    </xf>
    <xf numFmtId="164" fontId="87" fillId="0" borderId="0" xfId="0" applyNumberFormat="1" applyFont="1" applyFill="1" applyAlignment="1">
      <alignment horizontal="center" vertical="top" wrapText="1"/>
    </xf>
    <xf numFmtId="164" fontId="88" fillId="0" borderId="0" xfId="212" applyNumberFormat="1" applyFont="1" applyFill="1" applyBorder="1" applyAlignment="1">
      <alignment horizontal="right" vertical="top"/>
    </xf>
    <xf numFmtId="0" fontId="9" fillId="0" borderId="0" xfId="0" applyNumberFormat="1" applyFont="1" applyFill="1" applyAlignment="1">
      <alignment horizontal="left" vertical="top"/>
    </xf>
    <xf numFmtId="0" fontId="9" fillId="0" borderId="0" xfId="0" applyNumberFormat="1" applyFont="1" applyFill="1" applyAlignment="1">
      <alignment horizontal="left" vertical="top" wrapText="1"/>
    </xf>
    <xf numFmtId="0" fontId="5" fillId="0" borderId="0" xfId="0" applyNumberFormat="1" applyFont="1" applyFill="1" applyAlignment="1">
      <alignment horizontal="left" wrapText="1"/>
    </xf>
    <xf numFmtId="166" fontId="76" fillId="0" borderId="0" xfId="0" applyNumberFormat="1" applyFont="1" applyFill="1" applyAlignment="1">
      <alignment vertical="top"/>
    </xf>
    <xf numFmtId="165" fontId="76" fillId="0" borderId="0" xfId="0" applyNumberFormat="1" applyFont="1" applyFill="1" applyBorder="1" applyAlignment="1">
      <alignment vertical="top"/>
    </xf>
    <xf numFmtId="165" fontId="5" fillId="0" borderId="0" xfId="0" applyNumberFormat="1" applyFont="1" applyFill="1" applyBorder="1" applyAlignment="1">
      <alignment vertical="top"/>
    </xf>
    <xf numFmtId="166" fontId="5" fillId="0" borderId="0" xfId="0" applyNumberFormat="1" applyFont="1" applyFill="1" applyAlignment="1">
      <alignment vertical="top"/>
    </xf>
    <xf numFmtId="167" fontId="5" fillId="0" borderId="0" xfId="0" applyNumberFormat="1" applyFont="1" applyFill="1" applyAlignment="1">
      <alignment vertical="top"/>
    </xf>
    <xf numFmtId="168" fontId="5" fillId="0" borderId="0" xfId="0" applyNumberFormat="1" applyFont="1" applyFill="1" applyAlignment="1">
      <alignment vertical="top"/>
    </xf>
    <xf numFmtId="166" fontId="5" fillId="0" borderId="0" xfId="0" applyNumberFormat="1" applyFont="1" applyFill="1" applyBorder="1" applyAlignment="1">
      <alignment vertical="top"/>
    </xf>
    <xf numFmtId="198" fontId="77" fillId="0" borderId="0" xfId="0" applyNumberFormat="1" applyFont="1" applyFill="1" applyAlignment="1">
      <alignment horizontal="right" vertical="top" wrapText="1"/>
    </xf>
    <xf numFmtId="197" fontId="5" fillId="0" borderId="0" xfId="0" applyNumberFormat="1" applyFont="1" applyFill="1" applyAlignment="1">
      <alignment vertical="top"/>
    </xf>
    <xf numFmtId="168" fontId="10" fillId="0" borderId="19" xfId="0" applyNumberFormat="1" applyFont="1" applyFill="1" applyBorder="1" applyAlignment="1">
      <alignment horizontal="right" vertical="top"/>
    </xf>
    <xf numFmtId="168" fontId="10" fillId="0" borderId="0" xfId="0" applyNumberFormat="1" applyFont="1" applyFill="1" applyBorder="1" applyAlignment="1">
      <alignment horizontal="right" vertical="top"/>
    </xf>
    <xf numFmtId="168" fontId="10" fillId="0" borderId="0" xfId="212" applyNumberFormat="1" applyFont="1" applyFill="1" applyBorder="1" applyAlignment="1">
      <alignment horizontal="right" vertical="top" wrapText="1"/>
    </xf>
    <xf numFmtId="168" fontId="10" fillId="0" borderId="22" xfId="0" applyNumberFormat="1" applyFont="1" applyFill="1" applyBorder="1" applyAlignment="1">
      <alignment horizontal="right" vertical="top"/>
    </xf>
    <xf numFmtId="168" fontId="79" fillId="0" borderId="0" xfId="0" applyNumberFormat="1" applyFont="1" applyFill="1" applyAlignment="1">
      <alignment horizontal="center" vertical="top"/>
    </xf>
    <xf numFmtId="166" fontId="79" fillId="0" borderId="0" xfId="0" applyNumberFormat="1" applyFont="1" applyFill="1" applyAlignment="1">
      <alignment horizontal="center" vertical="top"/>
    </xf>
    <xf numFmtId="165" fontId="79" fillId="0" borderId="0" xfId="0" applyNumberFormat="1" applyFont="1" applyFill="1" applyBorder="1" applyAlignment="1">
      <alignment horizontal="center" vertical="top"/>
    </xf>
    <xf numFmtId="199" fontId="76" fillId="0" borderId="0" xfId="0" applyNumberFormat="1" applyFont="1" applyFill="1" applyAlignment="1">
      <alignment horizontal="center" vertical="center"/>
    </xf>
    <xf numFmtId="201" fontId="10" fillId="0" borderId="0" xfId="212" applyNumberFormat="1" applyFont="1" applyFill="1" applyBorder="1" applyAlignment="1">
      <alignment horizontal="center" vertical="center"/>
    </xf>
    <xf numFmtId="202" fontId="11" fillId="0" borderId="0" xfId="212" applyNumberFormat="1" applyFont="1" applyFill="1" applyBorder="1" applyAlignment="1">
      <alignment horizontal="center" vertical="center"/>
    </xf>
    <xf numFmtId="0" fontId="13" fillId="0" borderId="0" xfId="0" applyNumberFormat="1" applyFont="1" applyFill="1" applyAlignment="1">
      <alignment horizontal="left" vertical="top"/>
    </xf>
    <xf numFmtId="0" fontId="13" fillId="0" borderId="0" xfId="0" applyNumberFormat="1" applyFont="1" applyFill="1" applyAlignment="1">
      <alignment horizontal="left" vertical="top" wrapText="1"/>
    </xf>
    <xf numFmtId="49" fontId="5" fillId="0" borderId="18" xfId="0" applyNumberFormat="1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top"/>
    </xf>
    <xf numFmtId="166" fontId="76" fillId="0" borderId="0" xfId="0" applyNumberFormat="1" applyFont="1" applyFill="1" applyBorder="1" applyAlignment="1">
      <alignment vertical="top"/>
    </xf>
    <xf numFmtId="166" fontId="10" fillId="0" borderId="0" xfId="0" applyNumberFormat="1" applyFont="1" applyFill="1" applyBorder="1" applyAlignment="1">
      <alignment horizontal="center" vertical="top"/>
    </xf>
    <xf numFmtId="0" fontId="9" fillId="0" borderId="0" xfId="0" applyFont="1" applyFill="1" applyBorder="1" applyAlignment="1">
      <alignment horizontal="center" vertical="top"/>
    </xf>
    <xf numFmtId="169" fontId="5" fillId="0" borderId="0" xfId="0" applyNumberFormat="1" applyFont="1" applyFill="1" applyBorder="1" applyAlignment="1">
      <alignment vertical="top"/>
    </xf>
    <xf numFmtId="0" fontId="12" fillId="0" borderId="0" xfId="0" applyFont="1" applyFill="1" applyBorder="1" applyAlignment="1">
      <alignment horizontal="center" vertical="top"/>
    </xf>
    <xf numFmtId="168" fontId="77" fillId="0" borderId="0" xfId="0" applyNumberFormat="1" applyFont="1" applyFill="1" applyBorder="1" applyAlignment="1">
      <alignment horizontal="left" vertical="top" wrapText="1"/>
    </xf>
    <xf numFmtId="166" fontId="77" fillId="0" borderId="0" xfId="0" applyNumberFormat="1" applyFont="1" applyFill="1" applyBorder="1" applyAlignment="1">
      <alignment horizontal="left" vertical="top" wrapText="1"/>
    </xf>
    <xf numFmtId="165" fontId="11" fillId="0" borderId="0" xfId="212" applyNumberFormat="1" applyFont="1" applyFill="1" applyBorder="1" applyAlignment="1">
      <alignment horizontal="center" vertical="top"/>
    </xf>
    <xf numFmtId="199" fontId="76" fillId="0" borderId="0" xfId="0" applyNumberFormat="1" applyFont="1" applyFill="1" applyBorder="1" applyAlignment="1">
      <alignment horizontal="center" vertical="center"/>
    </xf>
    <xf numFmtId="167" fontId="77" fillId="0" borderId="0" xfId="212" applyNumberFormat="1" applyFont="1" applyFill="1" applyAlignment="1">
      <alignment horizontal="left" vertical="top" wrapText="1"/>
    </xf>
    <xf numFmtId="203" fontId="80" fillId="0" borderId="0" xfId="212" applyNumberFormat="1" applyFont="1" applyFill="1" applyAlignment="1">
      <alignment horizontal="left" vertical="top" wrapText="1"/>
    </xf>
    <xf numFmtId="203" fontId="80" fillId="0" borderId="0" xfId="212" applyNumberFormat="1" applyFont="1" applyFill="1" applyAlignment="1">
      <alignment horizontal="right" vertical="top" wrapText="1"/>
    </xf>
    <xf numFmtId="164" fontId="86" fillId="0" borderId="0" xfId="0" applyNumberFormat="1" applyFont="1" applyFill="1" applyAlignment="1">
      <alignment vertical="center"/>
    </xf>
    <xf numFmtId="49" fontId="5" fillId="0" borderId="0" xfId="0" applyNumberFormat="1" applyFont="1" applyFill="1" applyAlignment="1">
      <alignment horizontal="center" vertical="center"/>
    </xf>
    <xf numFmtId="0" fontId="5" fillId="0" borderId="0" xfId="0" applyNumberFormat="1" applyFont="1" applyFill="1" applyAlignment="1">
      <alignment horizontal="left" vertical="center"/>
    </xf>
    <xf numFmtId="0" fontId="5" fillId="0" borderId="0" xfId="0" applyNumberFormat="1" applyFont="1" applyFill="1" applyAlignment="1">
      <alignment horizontal="left" vertical="center" wrapText="1"/>
    </xf>
    <xf numFmtId="165" fontId="5" fillId="0" borderId="0" xfId="0" applyNumberFormat="1" applyFont="1" applyFill="1" applyBorder="1" applyAlignment="1">
      <alignment vertical="center"/>
    </xf>
    <xf numFmtId="166" fontId="5" fillId="0" borderId="0" xfId="0" applyNumberFormat="1" applyFont="1" applyFill="1" applyAlignment="1">
      <alignment vertical="center"/>
    </xf>
    <xf numFmtId="167" fontId="5" fillId="0" borderId="0" xfId="0" applyNumberFormat="1" applyFont="1" applyFill="1" applyAlignment="1">
      <alignment vertical="center"/>
    </xf>
    <xf numFmtId="197" fontId="5" fillId="0" borderId="0" xfId="0" applyNumberFormat="1" applyFont="1" applyFill="1" applyAlignment="1">
      <alignment vertical="center"/>
    </xf>
    <xf numFmtId="49" fontId="92" fillId="0" borderId="18" xfId="0" applyNumberFormat="1" applyFont="1" applyFill="1" applyBorder="1" applyAlignment="1">
      <alignment horizontal="center" vertical="center"/>
    </xf>
    <xf numFmtId="0" fontId="5" fillId="0" borderId="18" xfId="0" applyNumberFormat="1" applyFont="1" applyFill="1" applyBorder="1" applyAlignment="1">
      <alignment horizontal="center" vertical="center" wrapText="1"/>
    </xf>
    <xf numFmtId="49" fontId="92" fillId="0" borderId="0" xfId="0" applyNumberFormat="1" applyFont="1" applyFill="1" applyBorder="1" applyAlignment="1">
      <alignment horizontal="center" vertical="center"/>
    </xf>
    <xf numFmtId="0" fontId="12" fillId="0" borderId="18" xfId="0" applyFont="1" applyFill="1" applyBorder="1" applyAlignment="1">
      <alignment vertical="center"/>
    </xf>
    <xf numFmtId="0" fontId="93" fillId="0" borderId="0" xfId="323" applyNumberFormat="1" applyFont="1" applyBorder="1" applyAlignment="1">
      <alignment horizontal="left"/>
    </xf>
    <xf numFmtId="0" fontId="90" fillId="0" borderId="0" xfId="323" applyNumberFormat="1" applyAlignment="1">
      <alignment horizontal="left" wrapText="1"/>
    </xf>
    <xf numFmtId="0" fontId="95" fillId="0" borderId="0" xfId="324" applyNumberFormat="1" applyFont="1" applyBorder="1" applyAlignment="1">
      <alignment horizontal="left"/>
    </xf>
    <xf numFmtId="0" fontId="6" fillId="0" borderId="0" xfId="209" applyNumberFormat="1" applyAlignment="1">
      <alignment horizontal="left" wrapText="1"/>
    </xf>
    <xf numFmtId="0" fontId="40" fillId="0" borderId="31" xfId="209" applyNumberFormat="1" applyFont="1" applyBorder="1" applyAlignment="1">
      <alignment horizontal="left" vertical="top"/>
    </xf>
    <xf numFmtId="0" fontId="6" fillId="0" borderId="32" xfId="209" applyNumberFormat="1" applyFont="1" applyBorder="1" applyAlignment="1">
      <alignment horizontal="left" vertical="top" wrapText="1"/>
    </xf>
    <xf numFmtId="0" fontId="40" fillId="0" borderId="33" xfId="209" applyNumberFormat="1" applyFont="1" applyBorder="1" applyAlignment="1">
      <alignment horizontal="left" vertical="center"/>
    </xf>
    <xf numFmtId="0" fontId="40" fillId="0" borderId="33" xfId="209" applyNumberFormat="1" applyFont="1" applyBorder="1" applyAlignment="1">
      <alignment horizontal="left" vertical="top"/>
    </xf>
    <xf numFmtId="0" fontId="6" fillId="0" borderId="34" xfId="209" applyNumberFormat="1" applyFont="1" applyBorder="1" applyAlignment="1">
      <alignment horizontal="left" vertical="top" wrapText="1"/>
    </xf>
    <xf numFmtId="0" fontId="40" fillId="0" borderId="35" xfId="209" applyNumberFormat="1" applyFont="1" applyBorder="1" applyAlignment="1">
      <alignment horizontal="left" vertical="top"/>
    </xf>
    <xf numFmtId="0" fontId="6" fillId="0" borderId="36" xfId="209" applyNumberFormat="1" applyFont="1" applyBorder="1" applyAlignment="1">
      <alignment horizontal="left" vertical="top" wrapText="1"/>
    </xf>
    <xf numFmtId="0" fontId="6" fillId="0" borderId="0" xfId="209" applyNumberFormat="1" applyFill="1" applyAlignment="1">
      <alignment horizontal="left"/>
    </xf>
    <xf numFmtId="0" fontId="95" fillId="0" borderId="0" xfId="324" applyNumberFormat="1" applyFont="1" applyFill="1" applyBorder="1" applyAlignment="1">
      <alignment horizontal="left"/>
    </xf>
    <xf numFmtId="0" fontId="6" fillId="0" borderId="0" xfId="209" applyNumberFormat="1" applyAlignment="1">
      <alignment horizontal="left"/>
    </xf>
    <xf numFmtId="0" fontId="6" fillId="0" borderId="16" xfId="209" applyNumberFormat="1" applyFont="1" applyBorder="1" applyAlignment="1">
      <alignment horizontal="left" vertical="top"/>
    </xf>
    <xf numFmtId="0" fontId="6" fillId="0" borderId="16" xfId="209" applyNumberFormat="1" applyFont="1" applyBorder="1" applyAlignment="1">
      <alignment horizontal="left" vertical="top" wrapText="1"/>
    </xf>
    <xf numFmtId="0" fontId="6" fillId="0" borderId="0" xfId="209"/>
    <xf numFmtId="0" fontId="6" fillId="0" borderId="16" xfId="209" applyBorder="1" applyAlignment="1">
      <alignment horizontal="left"/>
    </xf>
    <xf numFmtId="0" fontId="6" fillId="0" borderId="16" xfId="209" applyBorder="1"/>
    <xf numFmtId="0" fontId="82" fillId="0" borderId="0" xfId="209" applyFont="1"/>
    <xf numFmtId="0" fontId="6" fillId="0" borderId="0" xfId="209" applyFont="1"/>
    <xf numFmtId="164" fontId="81" fillId="0" borderId="0" xfId="326" applyNumberFormat="1" applyFont="1" applyAlignment="1">
      <alignment horizontal="right" vertical="top"/>
    </xf>
    <xf numFmtId="49" fontId="81" fillId="0" borderId="0" xfId="326" applyNumberFormat="1" applyFont="1" applyAlignment="1">
      <alignment horizontal="left" vertical="top" wrapText="1"/>
    </xf>
    <xf numFmtId="49" fontId="81" fillId="0" borderId="0" xfId="326" applyNumberFormat="1" applyFont="1" applyAlignment="1">
      <alignment horizontal="center" vertical="top"/>
    </xf>
    <xf numFmtId="205" fontId="97" fillId="0" borderId="0" xfId="326" applyNumberFormat="1" applyFont="1" applyAlignment="1">
      <alignment horizontal="center" vertical="top"/>
    </xf>
    <xf numFmtId="206" fontId="81" fillId="0" borderId="0" xfId="189" applyNumberFormat="1" applyFont="1" applyAlignment="1">
      <alignment horizontal="left" vertical="top" wrapText="1"/>
    </xf>
    <xf numFmtId="206" fontId="0" fillId="0" borderId="0" xfId="189" applyNumberFormat="1" applyFont="1"/>
    <xf numFmtId="0" fontId="6" fillId="0" borderId="0" xfId="326"/>
    <xf numFmtId="49" fontId="98" fillId="0" borderId="0" xfId="326" applyNumberFormat="1" applyFont="1" applyAlignment="1">
      <alignment horizontal="left" vertical="top" wrapText="1"/>
    </xf>
    <xf numFmtId="206" fontId="19" fillId="59" borderId="21" xfId="189" applyNumberFormat="1" applyFont="1" applyFill="1" applyBorder="1" applyAlignment="1">
      <alignment horizontal="centerContinuous"/>
    </xf>
    <xf numFmtId="206" fontId="19" fillId="59" borderId="20" xfId="189" applyNumberFormat="1" applyFont="1" applyFill="1" applyBorder="1" applyAlignment="1">
      <alignment horizontal="centerContinuous"/>
    </xf>
    <xf numFmtId="206" fontId="19" fillId="59" borderId="42" xfId="189" applyNumberFormat="1" applyFont="1" applyFill="1" applyBorder="1" applyAlignment="1">
      <alignment horizontal="center"/>
    </xf>
    <xf numFmtId="0" fontId="9" fillId="0" borderId="0" xfId="326" applyFont="1"/>
    <xf numFmtId="0" fontId="99" fillId="0" borderId="0" xfId="326" applyFont="1"/>
    <xf numFmtId="206" fontId="13" fillId="2" borderId="28" xfId="189" applyNumberFormat="1" applyFont="1" applyFill="1" applyBorder="1" applyAlignment="1">
      <alignment horizontal="center"/>
    </xf>
    <xf numFmtId="0" fontId="82" fillId="0" borderId="0" xfId="326" applyFont="1"/>
    <xf numFmtId="206" fontId="19" fillId="0" borderId="1" xfId="189" applyNumberFormat="1" applyFont="1" applyBorder="1" applyAlignment="1">
      <alignment horizontal="center"/>
    </xf>
    <xf numFmtId="206" fontId="101" fillId="0" borderId="1" xfId="189" applyNumberFormat="1" applyFont="1" applyBorder="1"/>
    <xf numFmtId="206" fontId="0" fillId="0" borderId="1" xfId="189" applyNumberFormat="1" applyFont="1" applyBorder="1"/>
    <xf numFmtId="206" fontId="83" fillId="0" borderId="1" xfId="189" applyNumberFormat="1" applyFont="1" applyBorder="1"/>
    <xf numFmtId="206" fontId="83" fillId="0" borderId="42" xfId="189" applyNumberFormat="1" applyFont="1" applyBorder="1"/>
    <xf numFmtId="0" fontId="82" fillId="0" borderId="5" xfId="326" applyFont="1" applyBorder="1"/>
    <xf numFmtId="206" fontId="83" fillId="0" borderId="29" xfId="189" applyNumberFormat="1" applyFont="1" applyBorder="1"/>
    <xf numFmtId="206" fontId="102" fillId="0" borderId="29" xfId="189" applyNumberFormat="1" applyFont="1" applyBorder="1"/>
    <xf numFmtId="206" fontId="13" fillId="2" borderId="1" xfId="189" applyNumberFormat="1" applyFont="1" applyFill="1" applyBorder="1" applyAlignment="1">
      <alignment horizontal="center"/>
    </xf>
    <xf numFmtId="206" fontId="8" fillId="0" borderId="29" xfId="189" applyNumberFormat="1" applyFont="1" applyBorder="1"/>
    <xf numFmtId="0" fontId="8" fillId="0" borderId="0" xfId="326" applyFont="1"/>
    <xf numFmtId="206" fontId="8" fillId="0" borderId="1" xfId="189" applyNumberFormat="1" applyFont="1" applyBorder="1"/>
    <xf numFmtId="0" fontId="6" fillId="0" borderId="1" xfId="326" applyFont="1" applyBorder="1" applyAlignment="1">
      <alignment horizontal="left" vertical="top" wrapText="1"/>
    </xf>
    <xf numFmtId="206" fontId="0" fillId="0" borderId="29" xfId="189" applyNumberFormat="1" applyFont="1" applyBorder="1"/>
    <xf numFmtId="206" fontId="8" fillId="2" borderId="1" xfId="189" applyNumberFormat="1" applyFont="1" applyFill="1" applyBorder="1" applyAlignment="1">
      <alignment horizontal="left"/>
    </xf>
    <xf numFmtId="0" fontId="6" fillId="0" borderId="42" xfId="326" applyFont="1" applyBorder="1" applyAlignment="1">
      <alignment horizontal="left" vertical="top" wrapText="1"/>
    </xf>
    <xf numFmtId="206" fontId="8" fillId="0" borderId="5" xfId="189" applyNumberFormat="1" applyFont="1" applyBorder="1"/>
    <xf numFmtId="0" fontId="8" fillId="0" borderId="5" xfId="326" applyFont="1" applyBorder="1"/>
    <xf numFmtId="0" fontId="122" fillId="0" borderId="0" xfId="350" applyFont="1"/>
    <xf numFmtId="164" fontId="123" fillId="69" borderId="0" xfId="350" applyNumberFormat="1" applyFont="1" applyFill="1" applyBorder="1" applyAlignment="1">
      <alignment horizontal="left" vertical="center" wrapText="1"/>
    </xf>
    <xf numFmtId="0" fontId="123" fillId="69" borderId="0" xfId="277" applyFont="1" applyFill="1" applyBorder="1" applyAlignment="1">
      <alignment vertical="center" wrapText="1"/>
    </xf>
    <xf numFmtId="0" fontId="123" fillId="69" borderId="0" xfId="277" applyFont="1" applyFill="1" applyBorder="1" applyAlignment="1">
      <alignment horizontal="center" vertical="center" wrapText="1"/>
    </xf>
    <xf numFmtId="200" fontId="123" fillId="69" borderId="0" xfId="277" applyNumberFormat="1" applyFont="1" applyFill="1" applyBorder="1" applyAlignment="1">
      <alignment horizontal="center" vertical="center" wrapText="1"/>
    </xf>
    <xf numFmtId="0" fontId="123" fillId="0" borderId="0" xfId="350" applyFont="1"/>
    <xf numFmtId="0" fontId="124" fillId="4" borderId="26" xfId="733" applyFont="1" applyFill="1" applyBorder="1" applyAlignment="1">
      <alignment horizontal="center" vertical="center" wrapText="1"/>
    </xf>
    <xf numFmtId="49" fontId="124" fillId="4" borderId="3" xfId="733" applyNumberFormat="1" applyFont="1" applyFill="1" applyBorder="1" applyAlignment="1">
      <alignment horizontal="center" vertical="center" wrapText="1"/>
    </xf>
    <xf numFmtId="200" fontId="124" fillId="4" borderId="3" xfId="733" applyNumberFormat="1" applyFont="1" applyFill="1" applyBorder="1" applyAlignment="1">
      <alignment horizontal="center" vertical="center" wrapText="1"/>
    </xf>
    <xf numFmtId="42" fontId="124" fillId="4" borderId="27" xfId="733" applyNumberFormat="1" applyFont="1" applyFill="1" applyBorder="1" applyAlignment="1">
      <alignment vertical="center" wrapText="1"/>
    </xf>
    <xf numFmtId="164" fontId="123" fillId="0" borderId="61" xfId="350" applyNumberFormat="1" applyFont="1" applyFill="1" applyBorder="1" applyAlignment="1">
      <alignment horizontal="center" vertical="center" wrapText="1" shrinkToFit="1"/>
    </xf>
    <xf numFmtId="0" fontId="123" fillId="0" borderId="61" xfId="277" applyFont="1" applyFill="1" applyBorder="1" applyAlignment="1">
      <alignment horizontal="left" wrapText="1"/>
    </xf>
    <xf numFmtId="0" fontId="123" fillId="0" borderId="61" xfId="277" applyFont="1" applyFill="1" applyBorder="1" applyAlignment="1">
      <alignment horizontal="center" vertical="center" wrapText="1"/>
    </xf>
    <xf numFmtId="3" fontId="123" fillId="0" borderId="61" xfId="277" applyNumberFormat="1" applyFont="1" applyFill="1" applyBorder="1" applyAlignment="1">
      <alignment horizontal="center" vertical="center" wrapText="1"/>
    </xf>
    <xf numFmtId="164" fontId="123" fillId="0" borderId="19" xfId="350" applyNumberFormat="1" applyFont="1" applyFill="1" applyBorder="1" applyAlignment="1">
      <alignment horizontal="center" vertical="center" wrapText="1" shrinkToFit="1"/>
    </xf>
    <xf numFmtId="0" fontId="125" fillId="0" borderId="19" xfId="277" applyFont="1" applyFill="1" applyBorder="1" applyAlignment="1">
      <alignment horizontal="left" wrapText="1"/>
    </xf>
    <xf numFmtId="0" fontId="125" fillId="0" borderId="19" xfId="277" applyFont="1" applyFill="1" applyBorder="1" applyAlignment="1">
      <alignment horizontal="center" vertical="center" wrapText="1"/>
    </xf>
    <xf numFmtId="3" fontId="123" fillId="0" borderId="19" xfId="277" applyNumberFormat="1" applyFont="1" applyFill="1" applyBorder="1" applyAlignment="1">
      <alignment horizontal="center" vertical="center" wrapText="1"/>
    </xf>
    <xf numFmtId="0" fontId="123" fillId="0" borderId="19" xfId="277" applyFont="1" applyFill="1" applyBorder="1" applyAlignment="1">
      <alignment horizontal="left" wrapText="1"/>
    </xf>
    <xf numFmtId="0" fontId="123" fillId="0" borderId="19" xfId="277" applyFont="1" applyFill="1" applyBorder="1" applyAlignment="1">
      <alignment horizontal="center" vertical="center" wrapText="1"/>
    </xf>
    <xf numFmtId="0" fontId="123" fillId="0" borderId="0" xfId="350" applyFont="1" applyAlignment="1">
      <alignment wrapText="1"/>
    </xf>
    <xf numFmtId="164" fontId="123" fillId="0" borderId="19" xfId="350" applyNumberFormat="1" applyFont="1" applyFill="1" applyBorder="1" applyAlignment="1">
      <alignment horizontal="center" vertical="center" shrinkToFit="1"/>
    </xf>
    <xf numFmtId="164" fontId="123" fillId="0" borderId="19" xfId="350" applyNumberFormat="1" applyFont="1" applyBorder="1" applyAlignment="1">
      <alignment horizontal="center" vertical="center" shrinkToFit="1"/>
    </xf>
    <xf numFmtId="164" fontId="123" fillId="0" borderId="0" xfId="350" applyNumberFormat="1" applyFont="1" applyBorder="1" applyAlignment="1">
      <alignment horizontal="center" vertical="center" shrinkToFit="1"/>
    </xf>
    <xf numFmtId="0" fontId="125" fillId="0" borderId="0" xfId="277" applyFont="1" applyFill="1" applyBorder="1" applyAlignment="1">
      <alignment horizontal="left" wrapText="1"/>
    </xf>
    <xf numFmtId="0" fontId="125" fillId="0" borderId="0" xfId="277" applyFont="1" applyFill="1" applyBorder="1" applyAlignment="1">
      <alignment horizontal="center" vertical="center" wrapText="1"/>
    </xf>
    <xf numFmtId="3" fontId="123" fillId="0" borderId="0" xfId="277" applyNumberFormat="1" applyFont="1" applyFill="1" applyBorder="1" applyAlignment="1">
      <alignment horizontal="center" vertical="center" wrapText="1"/>
    </xf>
    <xf numFmtId="49" fontId="124" fillId="4" borderId="3" xfId="733" applyNumberFormat="1" applyFont="1" applyFill="1" applyBorder="1" applyAlignment="1">
      <alignment vertical="center" wrapText="1"/>
    </xf>
    <xf numFmtId="164" fontId="123" fillId="0" borderId="19" xfId="350" applyNumberFormat="1" applyFont="1" applyBorder="1" applyAlignment="1">
      <alignment horizontal="center" vertical="center" wrapText="1"/>
    </xf>
    <xf numFmtId="49" fontId="123" fillId="0" borderId="19" xfId="350" applyNumberFormat="1" applyFont="1" applyBorder="1" applyAlignment="1">
      <alignment horizontal="center" vertical="center" wrapText="1"/>
    </xf>
    <xf numFmtId="200" fontId="123" fillId="0" borderId="19" xfId="350" applyNumberFormat="1" applyFont="1" applyBorder="1" applyAlignment="1">
      <alignment horizontal="center" vertical="center" wrapText="1"/>
    </xf>
    <xf numFmtId="200" fontId="123" fillId="0" borderId="22" xfId="350" applyNumberFormat="1" applyFont="1" applyBorder="1" applyAlignment="1">
      <alignment horizontal="center" vertical="center" wrapText="1"/>
    </xf>
    <xf numFmtId="42" fontId="124" fillId="4" borderId="63" xfId="733" applyNumberFormat="1" applyFont="1" applyFill="1" applyBorder="1" applyAlignment="1">
      <alignment vertical="center" wrapText="1"/>
    </xf>
    <xf numFmtId="164" fontId="123" fillId="0" borderId="19" xfId="350" applyNumberFormat="1" applyFont="1" applyBorder="1" applyAlignment="1">
      <alignment horizontal="left"/>
    </xf>
    <xf numFmtId="172" fontId="123" fillId="0" borderId="22" xfId="350" applyNumberFormat="1" applyFont="1" applyBorder="1" applyAlignment="1">
      <alignment horizontal="center"/>
    </xf>
    <xf numFmtId="42" fontId="124" fillId="57" borderId="53" xfId="350" applyNumberFormat="1" applyFont="1" applyFill="1" applyBorder="1" applyAlignment="1">
      <alignment horizontal="right"/>
    </xf>
    <xf numFmtId="42" fontId="124" fillId="57" borderId="57" xfId="350" applyNumberFormat="1" applyFont="1" applyFill="1" applyBorder="1" applyAlignment="1">
      <alignment horizontal="right"/>
    </xf>
    <xf numFmtId="164" fontId="123" fillId="0" borderId="0" xfId="350" applyNumberFormat="1" applyFont="1" applyAlignment="1">
      <alignment horizontal="left"/>
    </xf>
    <xf numFmtId="172" fontId="123" fillId="0" borderId="0" xfId="350" applyNumberFormat="1" applyFont="1" applyAlignment="1">
      <alignment horizontal="center"/>
    </xf>
    <xf numFmtId="42" fontId="123" fillId="0" borderId="0" xfId="350" applyNumberFormat="1" applyFont="1" applyAlignment="1">
      <alignment horizontal="right"/>
    </xf>
    <xf numFmtId="49" fontId="21" fillId="0" borderId="0" xfId="0" applyNumberFormat="1" applyFont="1" applyAlignment="1"/>
    <xf numFmtId="0" fontId="8" fillId="0" borderId="0" xfId="0" applyNumberFormat="1" applyFont="1" applyAlignment="1">
      <alignment horizontal="left" indent="1"/>
    </xf>
    <xf numFmtId="0" fontId="9" fillId="0" borderId="0" xfId="0" applyNumberFormat="1" applyFont="1" applyAlignment="1">
      <alignment horizontal="left" indent="1"/>
    </xf>
    <xf numFmtId="167" fontId="9" fillId="0" borderId="0" xfId="0" applyNumberFormat="1" applyFont="1"/>
    <xf numFmtId="0" fontId="9" fillId="0" borderId="18" xfId="0" applyNumberFormat="1" applyFont="1" applyBorder="1" applyAlignment="1">
      <alignment horizontal="left" indent="1"/>
    </xf>
    <xf numFmtId="0" fontId="9" fillId="0" borderId="18" xfId="0" applyNumberFormat="1" applyFont="1" applyBorder="1" applyAlignment="1">
      <alignment horizontal="center"/>
    </xf>
    <xf numFmtId="49" fontId="9" fillId="0" borderId="18" xfId="0" applyNumberFormat="1" applyFont="1" applyBorder="1" applyAlignment="1">
      <alignment horizontal="center"/>
    </xf>
    <xf numFmtId="0" fontId="9" fillId="0" borderId="0" xfId="0" applyNumberFormat="1" applyFont="1" applyBorder="1" applyAlignment="1">
      <alignment horizontal="left" indent="1"/>
    </xf>
    <xf numFmtId="0" fontId="9" fillId="0" borderId="0" xfId="0" applyNumberFormat="1" applyFont="1" applyBorder="1" applyAlignment="1">
      <alignment horizontal="center"/>
    </xf>
    <xf numFmtId="49" fontId="9" fillId="0" borderId="0" xfId="0" applyNumberFormat="1" applyFont="1" applyBorder="1" applyAlignment="1">
      <alignment horizontal="center"/>
    </xf>
    <xf numFmtId="49" fontId="82" fillId="56" borderId="0" xfId="0" applyNumberFormat="1" applyFont="1" applyFill="1" applyAlignment="1">
      <alignment horizontal="left"/>
    </xf>
    <xf numFmtId="167" fontId="82" fillId="56" borderId="0" xfId="0" applyNumberFormat="1" applyFont="1" applyFill="1" applyAlignment="1"/>
    <xf numFmtId="49" fontId="9" fillId="56" borderId="0" xfId="0" applyNumberFormat="1" applyFont="1" applyFill="1" applyBorder="1" applyAlignment="1">
      <alignment horizontal="center"/>
    </xf>
    <xf numFmtId="49" fontId="126" fillId="0" borderId="0" xfId="0" applyNumberFormat="1" applyFont="1" applyAlignment="1"/>
    <xf numFmtId="0" fontId="9" fillId="0" borderId="0" xfId="0" applyNumberFormat="1" applyFont="1" applyAlignment="1">
      <alignment horizontal="left" indent="2"/>
    </xf>
    <xf numFmtId="167" fontId="9" fillId="0" borderId="0" xfId="0" applyNumberFormat="1" applyFont="1" applyAlignment="1"/>
    <xf numFmtId="3" fontId="9" fillId="0" borderId="0" xfId="0" applyNumberFormat="1" applyFont="1" applyAlignment="1">
      <alignment horizontal="left" indent="2"/>
    </xf>
    <xf numFmtId="49" fontId="9" fillId="0" borderId="0" xfId="0" applyNumberFormat="1" applyFont="1" applyAlignment="1">
      <alignment horizontal="left" indent="2"/>
    </xf>
    <xf numFmtId="0" fontId="13" fillId="0" borderId="0" xfId="0" applyNumberFormat="1" applyFont="1" applyBorder="1" applyAlignment="1">
      <alignment horizontal="left" indent="1"/>
    </xf>
    <xf numFmtId="0" fontId="82" fillId="0" borderId="18" xfId="0" applyNumberFormat="1" applyFont="1" applyBorder="1" applyAlignment="1">
      <alignment horizontal="left" indent="1"/>
    </xf>
    <xf numFmtId="0" fontId="82" fillId="0" borderId="18" xfId="0" applyNumberFormat="1" applyFont="1" applyBorder="1" applyAlignment="1">
      <alignment horizontal="center"/>
    </xf>
    <xf numFmtId="167" fontId="82" fillId="0" borderId="18" xfId="0" applyNumberFormat="1" applyFont="1" applyBorder="1" applyAlignment="1"/>
    <xf numFmtId="49" fontId="82" fillId="0" borderId="0" xfId="0" applyNumberFormat="1" applyFont="1" applyFill="1" applyAlignment="1">
      <alignment horizontal="left"/>
    </xf>
    <xf numFmtId="167" fontId="82" fillId="0" borderId="0" xfId="0" applyNumberFormat="1" applyFont="1" applyFill="1" applyAlignment="1"/>
    <xf numFmtId="49" fontId="9" fillId="0" borderId="0" xfId="0" applyNumberFormat="1" applyFont="1" applyFill="1" applyBorder="1" applyAlignment="1">
      <alignment horizontal="center"/>
    </xf>
    <xf numFmtId="0" fontId="12" fillId="0" borderId="0" xfId="0" applyFont="1" applyFill="1"/>
    <xf numFmtId="204" fontId="5" fillId="0" borderId="0" xfId="0" applyNumberFormat="1" applyFont="1" applyFill="1" applyAlignment="1">
      <alignment vertical="center"/>
    </xf>
    <xf numFmtId="49" fontId="122" fillId="69" borderId="0" xfId="733" applyNumberFormat="1" applyFont="1" applyFill="1" applyBorder="1" applyAlignment="1">
      <alignment horizontal="center" vertical="center" wrapText="1"/>
    </xf>
    <xf numFmtId="49" fontId="13" fillId="0" borderId="0" xfId="0" applyNumberFormat="1" applyFont="1" applyFill="1" applyAlignment="1">
      <alignment horizontal="left" indent="1"/>
    </xf>
    <xf numFmtId="0" fontId="13" fillId="0" borderId="0" xfId="738" applyNumberFormat="1" applyFont="1" applyFill="1" applyAlignment="1">
      <alignment horizontal="left" vertical="top"/>
    </xf>
    <xf numFmtId="0" fontId="13" fillId="0" borderId="0" xfId="738" applyNumberFormat="1" applyFont="1" applyFill="1" applyAlignment="1">
      <alignment horizontal="left" vertical="top" wrapText="1"/>
    </xf>
    <xf numFmtId="0" fontId="9" fillId="0" borderId="0" xfId="738" applyFont="1" applyFill="1" applyAlignment="1">
      <alignment horizontal="left"/>
    </xf>
    <xf numFmtId="49" fontId="76" fillId="0" borderId="0" xfId="738" applyNumberFormat="1" applyFont="1" applyFill="1" applyAlignment="1"/>
    <xf numFmtId="4" fontId="11" fillId="0" borderId="0" xfId="212" applyNumberFormat="1" applyFont="1" applyFill="1" applyBorder="1" applyAlignment="1">
      <alignment horizontal="center" vertical="top"/>
    </xf>
    <xf numFmtId="0" fontId="2" fillId="0" borderId="0" xfId="739"/>
    <xf numFmtId="0" fontId="9" fillId="0" borderId="0" xfId="738" applyNumberFormat="1" applyFont="1" applyFill="1" applyAlignment="1">
      <alignment horizontal="left" vertical="top"/>
    </xf>
    <xf numFmtId="0" fontId="9" fillId="0" borderId="0" xfId="738" applyNumberFormat="1" applyFont="1" applyFill="1" applyAlignment="1">
      <alignment horizontal="left" vertical="top" wrapText="1"/>
    </xf>
    <xf numFmtId="4" fontId="76" fillId="0" borderId="0" xfId="738" applyNumberFormat="1" applyFont="1" applyFill="1" applyBorder="1" applyAlignment="1">
      <alignment horizontal="center" vertical="top"/>
    </xf>
    <xf numFmtId="0" fontId="51" fillId="56" borderId="65" xfId="740" applyFont="1" applyFill="1" applyBorder="1" applyAlignment="1">
      <alignment horizontal="center" vertical="center" wrapText="1"/>
    </xf>
    <xf numFmtId="0" fontId="128" fillId="56" borderId="66" xfId="740" applyFont="1" applyFill="1" applyBorder="1" applyAlignment="1">
      <alignment horizontal="left" vertical="center"/>
    </xf>
    <xf numFmtId="0" fontId="51" fillId="56" borderId="66" xfId="740" applyFont="1" applyFill="1" applyBorder="1" applyAlignment="1">
      <alignment horizontal="center" vertical="center"/>
    </xf>
    <xf numFmtId="42" fontId="128" fillId="56" borderId="67" xfId="740" applyNumberFormat="1" applyFont="1" applyFill="1" applyBorder="1" applyAlignment="1">
      <alignment vertical="center"/>
    </xf>
    <xf numFmtId="0" fontId="2" fillId="0" borderId="25" xfId="740" applyFont="1" applyBorder="1"/>
    <xf numFmtId="0" fontId="2" fillId="0" borderId="0" xfId="740" applyFont="1" applyBorder="1"/>
    <xf numFmtId="0" fontId="2" fillId="0" borderId="0" xfId="740" applyFont="1" applyBorder="1" applyAlignment="1">
      <alignment horizontal="left"/>
    </xf>
    <xf numFmtId="4" fontId="2" fillId="0" borderId="0" xfId="740" applyNumberFormat="1" applyFont="1" applyBorder="1" applyAlignment="1">
      <alignment horizontal="center"/>
    </xf>
    <xf numFmtId="0" fontId="51" fillId="0" borderId="20" xfId="740" applyFont="1" applyBorder="1" applyAlignment="1">
      <alignment horizontal="center" vertical="center" wrapText="1"/>
    </xf>
    <xf numFmtId="0" fontId="123" fillId="0" borderId="68" xfId="740" applyFont="1" applyBorder="1" applyAlignment="1">
      <alignment horizontal="left" vertical="center" wrapText="1"/>
    </xf>
    <xf numFmtId="0" fontId="51" fillId="0" borderId="69" xfId="740" applyFont="1" applyBorder="1" applyAlignment="1">
      <alignment horizontal="left" vertical="center" wrapText="1"/>
    </xf>
    <xf numFmtId="0" fontId="51" fillId="0" borderId="68" xfId="740" applyFont="1" applyBorder="1" applyAlignment="1">
      <alignment horizontal="center" vertical="center" wrapText="1"/>
    </xf>
    <xf numFmtId="4" fontId="123" fillId="0" borderId="68" xfId="740" applyNumberFormat="1" applyFont="1" applyBorder="1" applyAlignment="1">
      <alignment horizontal="center" vertical="center" wrapText="1"/>
    </xf>
    <xf numFmtId="42" fontId="123" fillId="0" borderId="70" xfId="740" applyNumberFormat="1" applyFont="1" applyBorder="1" applyAlignment="1">
      <alignment horizontal="center" vertical="center" wrapText="1"/>
    </xf>
    <xf numFmtId="42" fontId="123" fillId="0" borderId="23" xfId="740" applyNumberFormat="1" applyFont="1" applyBorder="1" applyAlignment="1">
      <alignment vertical="center" wrapText="1"/>
    </xf>
    <xf numFmtId="0" fontId="51" fillId="56" borderId="24" xfId="740" applyFont="1" applyFill="1" applyBorder="1" applyAlignment="1">
      <alignment horizontal="center" vertical="center" wrapText="1"/>
    </xf>
    <xf numFmtId="0" fontId="51" fillId="56" borderId="18" xfId="740" applyFont="1" applyFill="1" applyBorder="1" applyAlignment="1">
      <alignment horizontal="center" vertical="center" wrapText="1"/>
    </xf>
    <xf numFmtId="0" fontId="128" fillId="56" borderId="18" xfId="740" applyFont="1" applyFill="1" applyBorder="1" applyAlignment="1">
      <alignment horizontal="left" vertical="center"/>
    </xf>
    <xf numFmtId="0" fontId="51" fillId="56" borderId="18" xfId="740" applyFont="1" applyFill="1" applyBorder="1" applyAlignment="1">
      <alignment horizontal="center" vertical="center"/>
    </xf>
    <xf numFmtId="42" fontId="123" fillId="56" borderId="71" xfId="740" applyNumberFormat="1" applyFont="1" applyFill="1" applyBorder="1" applyAlignment="1">
      <alignment vertical="center"/>
    </xf>
    <xf numFmtId="0" fontId="51" fillId="0" borderId="72" xfId="740" applyFont="1" applyBorder="1" applyAlignment="1">
      <alignment horizontal="center" vertical="center" wrapText="1"/>
    </xf>
    <xf numFmtId="0" fontId="123" fillId="0" borderId="61" xfId="740" applyFont="1" applyBorder="1" applyAlignment="1">
      <alignment horizontal="left" vertical="center" wrapText="1"/>
    </xf>
    <xf numFmtId="0" fontId="51" fillId="0" borderId="64" xfId="740" applyFont="1" applyBorder="1" applyAlignment="1">
      <alignment horizontal="left" vertical="center" wrapText="1"/>
    </xf>
    <xf numFmtId="0" fontId="51" fillId="0" borderId="61" xfId="740" applyFont="1" applyBorder="1" applyAlignment="1">
      <alignment horizontal="center" vertical="center" wrapText="1"/>
    </xf>
    <xf numFmtId="4" fontId="123" fillId="0" borderId="61" xfId="740" applyNumberFormat="1" applyFont="1" applyBorder="1" applyAlignment="1">
      <alignment horizontal="center" vertical="center" wrapText="1"/>
    </xf>
    <xf numFmtId="42" fontId="123" fillId="0" borderId="73" xfId="740" applyNumberFormat="1" applyFont="1" applyBorder="1" applyAlignment="1">
      <alignment vertical="center" wrapText="1"/>
    </xf>
    <xf numFmtId="0" fontId="127" fillId="70" borderId="19" xfId="740" applyFont="1" applyFill="1" applyBorder="1" applyAlignment="1">
      <alignment vertical="center" wrapText="1"/>
    </xf>
    <xf numFmtId="0" fontId="51" fillId="0" borderId="24" xfId="740" applyFont="1" applyBorder="1" applyAlignment="1">
      <alignment horizontal="center" vertical="center" wrapText="1"/>
    </xf>
    <xf numFmtId="0" fontId="123" fillId="0" borderId="74" xfId="740" applyFont="1" applyBorder="1" applyAlignment="1">
      <alignment horizontal="left" vertical="center" wrapText="1"/>
    </xf>
    <xf numFmtId="0" fontId="51" fillId="0" borderId="75" xfId="740" applyFont="1" applyBorder="1" applyAlignment="1">
      <alignment horizontal="left" vertical="center" wrapText="1"/>
    </xf>
    <xf numFmtId="0" fontId="51" fillId="0" borderId="74" xfId="740" applyFont="1" applyBorder="1" applyAlignment="1">
      <alignment horizontal="center" vertical="center" wrapText="1"/>
    </xf>
    <xf numFmtId="4" fontId="123" fillId="0" borderId="74" xfId="740" applyNumberFormat="1" applyFont="1" applyBorder="1" applyAlignment="1">
      <alignment horizontal="center" vertical="center" wrapText="1"/>
    </xf>
    <xf numFmtId="42" fontId="123" fillId="0" borderId="76" xfId="740" applyNumberFormat="1" applyFont="1" applyBorder="1" applyAlignment="1">
      <alignment vertical="center" wrapText="1"/>
    </xf>
    <xf numFmtId="42" fontId="123" fillId="0" borderId="78" xfId="740" applyNumberFormat="1" applyFont="1" applyBorder="1" applyAlignment="1">
      <alignment vertical="center" wrapText="1"/>
    </xf>
    <xf numFmtId="0" fontId="123" fillId="0" borderId="77" xfId="740" applyFont="1" applyBorder="1" applyAlignment="1">
      <alignment horizontal="left" vertical="center" wrapText="1"/>
    </xf>
    <xf numFmtId="0" fontId="51" fillId="0" borderId="77" xfId="740" applyFont="1" applyBorder="1" applyAlignment="1">
      <alignment horizontal="left" vertical="center" wrapText="1"/>
    </xf>
    <xf numFmtId="0" fontId="51" fillId="0" borderId="77" xfId="740" applyFont="1" applyBorder="1" applyAlignment="1">
      <alignment horizontal="center" vertical="center" wrapText="1"/>
    </xf>
    <xf numFmtId="4" fontId="123" fillId="0" borderId="77" xfId="740" applyNumberFormat="1" applyFont="1" applyBorder="1" applyAlignment="1">
      <alignment horizontal="center" vertical="center" wrapText="1"/>
    </xf>
    <xf numFmtId="0" fontId="13" fillId="0" borderId="0" xfId="0" applyNumberFormat="1" applyFont="1" applyFill="1" applyBorder="1" applyAlignment="1">
      <alignment horizontal="left" vertical="top"/>
    </xf>
    <xf numFmtId="0" fontId="13" fillId="0" borderId="0" xfId="0" applyNumberFormat="1" applyFont="1" applyFill="1" applyBorder="1" applyAlignment="1">
      <alignment horizontal="left" vertical="top" wrapText="1"/>
    </xf>
    <xf numFmtId="0" fontId="9" fillId="0" borderId="0" xfId="0" applyNumberFormat="1" applyFont="1" applyFill="1" applyBorder="1" applyAlignment="1">
      <alignment horizontal="left" vertical="top"/>
    </xf>
    <xf numFmtId="0" fontId="9" fillId="0" borderId="0" xfId="0" applyNumberFormat="1" applyFont="1" applyFill="1" applyBorder="1" applyAlignment="1">
      <alignment horizontal="left" vertical="top" wrapText="1"/>
    </xf>
    <xf numFmtId="49" fontId="98" fillId="0" borderId="0" xfId="326" applyNumberFormat="1" applyFont="1" applyAlignment="1">
      <alignment horizontal="left" vertical="top"/>
    </xf>
    <xf numFmtId="0" fontId="123" fillId="0" borderId="80" xfId="350" applyNumberFormat="1" applyFont="1" applyFill="1" applyBorder="1" applyAlignment="1" applyProtection="1">
      <alignment horizontal="center" vertical="center" wrapText="1"/>
    </xf>
    <xf numFmtId="42" fontId="123" fillId="0" borderId="52" xfId="350" applyNumberFormat="1" applyFont="1" applyFill="1" applyBorder="1" applyAlignment="1">
      <alignment horizontal="right" vertical="center" wrapText="1"/>
    </xf>
    <xf numFmtId="0" fontId="123" fillId="0" borderId="54" xfId="350" applyNumberFormat="1" applyFont="1" applyFill="1" applyBorder="1" applyAlignment="1" applyProtection="1">
      <alignment horizontal="center" vertical="center" wrapText="1"/>
    </xf>
    <xf numFmtId="42" fontId="123" fillId="0" borderId="53" xfId="350" applyNumberFormat="1" applyFont="1" applyFill="1" applyBorder="1" applyAlignment="1">
      <alignment horizontal="right" vertical="center" wrapText="1"/>
    </xf>
    <xf numFmtId="0" fontId="123" fillId="0" borderId="51" xfId="350" applyNumberFormat="1" applyFont="1" applyFill="1" applyBorder="1" applyAlignment="1" applyProtection="1">
      <alignment horizontal="center" vertical="center" wrapText="1"/>
    </xf>
    <xf numFmtId="42" fontId="123" fillId="0" borderId="81" xfId="350" applyNumberFormat="1" applyFont="1" applyFill="1" applyBorder="1" applyAlignment="1">
      <alignment horizontal="right" vertical="center" wrapText="1"/>
    </xf>
    <xf numFmtId="0" fontId="123" fillId="0" borderId="54" xfId="350" applyNumberFormat="1" applyFont="1" applyBorder="1" applyAlignment="1" applyProtection="1">
      <alignment horizontal="center" vertical="center" wrapText="1"/>
    </xf>
    <xf numFmtId="42" fontId="123" fillId="0" borderId="82" xfId="350" applyNumberFormat="1" applyFont="1" applyFill="1" applyBorder="1" applyAlignment="1">
      <alignment horizontal="right" vertical="center" wrapText="1"/>
    </xf>
    <xf numFmtId="164" fontId="123" fillId="0" borderId="55" xfId="350" applyNumberFormat="1" applyFont="1" applyBorder="1" applyAlignment="1">
      <alignment horizontal="left"/>
    </xf>
    <xf numFmtId="164" fontId="123" fillId="0" borderId="56" xfId="350" applyNumberFormat="1" applyFont="1" applyBorder="1" applyAlignment="1">
      <alignment horizontal="left"/>
    </xf>
    <xf numFmtId="172" fontId="123" fillId="0" borderId="83" xfId="350" applyNumberFormat="1" applyFont="1" applyBorder="1" applyAlignment="1">
      <alignment horizontal="center"/>
    </xf>
    <xf numFmtId="164" fontId="123" fillId="0" borderId="54" xfId="350" applyNumberFormat="1" applyFont="1" applyBorder="1" applyAlignment="1">
      <alignment horizontal="left"/>
    </xf>
    <xf numFmtId="49" fontId="123" fillId="4" borderId="84" xfId="733" applyNumberFormat="1" applyFont="1" applyFill="1" applyBorder="1" applyAlignment="1">
      <alignment horizontal="center" vertical="center"/>
    </xf>
    <xf numFmtId="49" fontId="123" fillId="4" borderId="85" xfId="733" applyNumberFormat="1" applyFont="1" applyFill="1" applyBorder="1" applyAlignment="1">
      <alignment horizontal="center" vertical="center"/>
    </xf>
    <xf numFmtId="49" fontId="123" fillId="4" borderId="79" xfId="733" applyNumberFormat="1" applyFont="1" applyFill="1" applyBorder="1" applyAlignment="1">
      <alignment horizontal="center" vertical="center" wrapText="1"/>
    </xf>
    <xf numFmtId="49" fontId="123" fillId="4" borderId="85" xfId="733" applyNumberFormat="1" applyFont="1" applyFill="1" applyBorder="1" applyAlignment="1">
      <alignment horizontal="center" vertical="center" wrapText="1"/>
    </xf>
    <xf numFmtId="42" fontId="123" fillId="4" borderId="86" xfId="733" applyNumberFormat="1" applyFont="1" applyFill="1" applyBorder="1" applyAlignment="1">
      <alignment horizontal="center" vertical="center" wrapText="1"/>
    </xf>
    <xf numFmtId="42" fontId="123" fillId="0" borderId="0" xfId="734" applyNumberFormat="1" applyFont="1" applyFill="1" applyBorder="1" applyAlignment="1">
      <alignment horizontal="left" vertical="center" wrapText="1"/>
    </xf>
    <xf numFmtId="0" fontId="6" fillId="0" borderId="21" xfId="326" applyFont="1" applyBorder="1" applyAlignment="1">
      <alignment horizontal="left" vertical="top" wrapText="1"/>
    </xf>
    <xf numFmtId="0" fontId="6" fillId="0" borderId="87" xfId="326" applyFont="1" applyBorder="1" applyAlignment="1">
      <alignment horizontal="left" vertical="top" wrapText="1"/>
    </xf>
    <xf numFmtId="206" fontId="81" fillId="0" borderId="89" xfId="189" applyNumberFormat="1" applyFont="1" applyBorder="1" applyAlignment="1">
      <alignment horizontal="left" vertical="top" wrapText="1"/>
    </xf>
    <xf numFmtId="206" fontId="0" fillId="0" borderId="89" xfId="189" applyNumberFormat="1" applyFont="1" applyBorder="1"/>
    <xf numFmtId="206" fontId="0" fillId="0" borderId="90" xfId="189" applyNumberFormat="1" applyFont="1" applyBorder="1"/>
    <xf numFmtId="206" fontId="81" fillId="0" borderId="0" xfId="189" applyNumberFormat="1" applyFont="1" applyBorder="1" applyAlignment="1">
      <alignment horizontal="left" vertical="top" wrapText="1"/>
    </xf>
    <xf numFmtId="206" fontId="0" fillId="0" borderId="0" xfId="189" applyNumberFormat="1" applyFont="1" applyBorder="1"/>
    <xf numFmtId="206" fontId="0" fillId="0" borderId="81" xfId="189" applyNumberFormat="1" applyFont="1" applyBorder="1"/>
    <xf numFmtId="206" fontId="19" fillId="59" borderId="92" xfId="189" applyNumberFormat="1" applyFont="1" applyFill="1" applyBorder="1" applyAlignment="1">
      <alignment horizontal="centerContinuous"/>
    </xf>
    <xf numFmtId="206" fontId="19" fillId="59" borderId="93" xfId="189" applyNumberFormat="1" applyFont="1" applyFill="1" applyBorder="1" applyAlignment="1">
      <alignment horizontal="center"/>
    </xf>
    <xf numFmtId="206" fontId="19" fillId="0" borderId="0" xfId="189" applyNumberFormat="1" applyFont="1" applyBorder="1" applyAlignment="1">
      <alignment horizontal="center"/>
    </xf>
    <xf numFmtId="206" fontId="19" fillId="0" borderId="81" xfId="189" applyNumberFormat="1" applyFont="1" applyBorder="1" applyAlignment="1">
      <alignment horizontal="center"/>
    </xf>
    <xf numFmtId="206" fontId="13" fillId="2" borderId="94" xfId="189" applyNumberFormat="1" applyFont="1" applyFill="1" applyBorder="1" applyAlignment="1">
      <alignment horizontal="center"/>
    </xf>
    <xf numFmtId="206" fontId="19" fillId="0" borderId="50" xfId="189" applyNumberFormat="1" applyFont="1" applyBorder="1" applyAlignment="1">
      <alignment horizontal="center"/>
    </xf>
    <xf numFmtId="206" fontId="0" fillId="0" borderId="50" xfId="189" applyNumberFormat="1" applyFont="1" applyBorder="1"/>
    <xf numFmtId="206" fontId="101" fillId="0" borderId="50" xfId="189" applyNumberFormat="1" applyFont="1" applyBorder="1"/>
    <xf numFmtId="206" fontId="101" fillId="0" borderId="93" xfId="189" applyNumberFormat="1" applyFont="1" applyBorder="1"/>
    <xf numFmtId="206" fontId="103" fillId="0" borderId="95" xfId="189" applyNumberFormat="1" applyFont="1" applyBorder="1"/>
    <xf numFmtId="206" fontId="13" fillId="2" borderId="50" xfId="189" applyNumberFormat="1" applyFont="1" applyFill="1" applyBorder="1" applyAlignment="1">
      <alignment horizontal="center"/>
    </xf>
    <xf numFmtId="206" fontId="8" fillId="0" borderId="50" xfId="189" applyNumberFormat="1" applyFont="1" applyBorder="1"/>
    <xf numFmtId="206" fontId="8" fillId="2" borderId="50" xfId="189" applyNumberFormat="1" applyFont="1" applyFill="1" applyBorder="1" applyAlignment="1">
      <alignment horizontal="left"/>
    </xf>
    <xf numFmtId="206" fontId="102" fillId="0" borderId="0" xfId="189" applyNumberFormat="1" applyFont="1" applyBorder="1"/>
    <xf numFmtId="206" fontId="102" fillId="0" borderId="81" xfId="189" applyNumberFormat="1" applyFont="1" applyBorder="1"/>
    <xf numFmtId="206" fontId="107" fillId="0" borderId="0" xfId="189" applyNumberFormat="1" applyFont="1" applyBorder="1"/>
    <xf numFmtId="206" fontId="107" fillId="0" borderId="81" xfId="189" applyNumberFormat="1" applyFont="1" applyBorder="1"/>
    <xf numFmtId="206" fontId="9" fillId="0" borderId="0" xfId="189" applyNumberFormat="1" applyFont="1" applyBorder="1"/>
    <xf numFmtId="206" fontId="9" fillId="0" borderId="81" xfId="189" applyNumberFormat="1" applyFont="1" applyBorder="1"/>
    <xf numFmtId="206" fontId="8" fillId="0" borderId="0" xfId="189" applyNumberFormat="1" applyFont="1" applyBorder="1"/>
    <xf numFmtId="206" fontId="8" fillId="0" borderId="81" xfId="189" applyNumberFormat="1" applyFont="1" applyBorder="1"/>
    <xf numFmtId="206" fontId="8" fillId="0" borderId="96" xfId="189" applyNumberFormat="1" applyFont="1" applyBorder="1"/>
    <xf numFmtId="42" fontId="123" fillId="0" borderId="70" xfId="740" applyNumberFormat="1" applyFont="1" applyBorder="1" applyAlignment="1">
      <alignment vertical="center" wrapText="1"/>
    </xf>
    <xf numFmtId="42" fontId="123" fillId="0" borderId="47" xfId="740" applyNumberFormat="1" applyFont="1" applyBorder="1" applyAlignment="1">
      <alignment vertical="center" wrapText="1"/>
    </xf>
    <xf numFmtId="0" fontId="2" fillId="0" borderId="67" xfId="739" applyBorder="1"/>
    <xf numFmtId="166" fontId="5" fillId="71" borderId="0" xfId="0" applyNumberFormat="1" applyFont="1" applyFill="1" applyAlignment="1" applyProtection="1">
      <alignment vertical="top"/>
      <protection locked="0"/>
    </xf>
    <xf numFmtId="166" fontId="77" fillId="71" borderId="0" xfId="0" applyNumberFormat="1" applyFont="1" applyFill="1" applyAlignment="1" applyProtection="1">
      <alignment horizontal="left" vertical="top" wrapText="1"/>
      <protection locked="0"/>
    </xf>
    <xf numFmtId="166" fontId="5" fillId="71" borderId="0" xfId="0" applyNumberFormat="1" applyFont="1" applyFill="1" applyAlignment="1" applyProtection="1">
      <alignment vertical="center"/>
      <protection locked="0"/>
    </xf>
    <xf numFmtId="166" fontId="10" fillId="71" borderId="19" xfId="212" applyNumberFormat="1" applyFont="1" applyFill="1" applyBorder="1" applyAlignment="1" applyProtection="1">
      <alignment horizontal="right" vertical="top"/>
      <protection locked="0"/>
    </xf>
    <xf numFmtId="166" fontId="77" fillId="71" borderId="0" xfId="212" applyNumberFormat="1" applyFont="1" applyFill="1" applyAlignment="1" applyProtection="1">
      <alignment horizontal="left" vertical="top" wrapText="1"/>
      <protection locked="0"/>
    </xf>
    <xf numFmtId="166" fontId="10" fillId="71" borderId="0" xfId="212" applyNumberFormat="1" applyFont="1" applyFill="1" applyBorder="1" applyAlignment="1" applyProtection="1">
      <alignment horizontal="right" vertical="top"/>
      <protection locked="0"/>
    </xf>
    <xf numFmtId="166" fontId="79" fillId="71" borderId="0" xfId="0" applyNumberFormat="1" applyFont="1" applyFill="1" applyAlignment="1" applyProtection="1">
      <alignment horizontal="center" vertical="top"/>
      <protection locked="0"/>
    </xf>
    <xf numFmtId="206" fontId="81" fillId="71" borderId="89" xfId="189" applyNumberFormat="1" applyFont="1" applyFill="1" applyBorder="1" applyAlignment="1" applyProtection="1">
      <alignment horizontal="left" vertical="top" wrapText="1"/>
      <protection locked="0"/>
    </xf>
    <xf numFmtId="206" fontId="81" fillId="71" borderId="0" xfId="189" applyNumberFormat="1" applyFont="1" applyFill="1" applyBorder="1" applyAlignment="1" applyProtection="1">
      <alignment horizontal="left" vertical="top" wrapText="1"/>
      <protection locked="0"/>
    </xf>
    <xf numFmtId="206" fontId="19" fillId="72" borderId="21" xfId="189" applyNumberFormat="1" applyFont="1" applyFill="1" applyBorder="1" applyAlignment="1" applyProtection="1">
      <alignment horizontal="centerContinuous"/>
      <protection locked="0"/>
    </xf>
    <xf numFmtId="206" fontId="19" fillId="72" borderId="42" xfId="189" applyNumberFormat="1" applyFont="1" applyFill="1" applyBorder="1" applyAlignment="1" applyProtection="1">
      <alignment horizontal="center"/>
      <protection locked="0"/>
    </xf>
    <xf numFmtId="206" fontId="19" fillId="71" borderId="0" xfId="189" applyNumberFormat="1" applyFont="1" applyFill="1" applyBorder="1" applyAlignment="1" applyProtection="1">
      <alignment horizontal="center"/>
      <protection locked="0"/>
    </xf>
    <xf numFmtId="206" fontId="13" fillId="71" borderId="28" xfId="189" applyNumberFormat="1" applyFont="1" applyFill="1" applyBorder="1" applyAlignment="1" applyProtection="1">
      <alignment horizontal="center"/>
      <protection locked="0"/>
    </xf>
    <xf numFmtId="206" fontId="19" fillId="71" borderId="1" xfId="189" applyNumberFormat="1" applyFont="1" applyFill="1" applyBorder="1" applyAlignment="1" applyProtection="1">
      <alignment horizontal="center"/>
      <protection locked="0"/>
    </xf>
    <xf numFmtId="206" fontId="101" fillId="71" borderId="1" xfId="189" applyNumberFormat="1" applyFont="1" applyFill="1" applyBorder="1" applyProtection="1">
      <protection locked="0"/>
    </xf>
    <xf numFmtId="206" fontId="83" fillId="71" borderId="1" xfId="189" applyNumberFormat="1" applyFont="1" applyFill="1" applyBorder="1" applyProtection="1">
      <protection locked="0"/>
    </xf>
    <xf numFmtId="206" fontId="83" fillId="71" borderId="42" xfId="189" applyNumberFormat="1" applyFont="1" applyFill="1" applyBorder="1" applyProtection="1">
      <protection locked="0"/>
    </xf>
    <xf numFmtId="206" fontId="83" fillId="71" borderId="29" xfId="189" applyNumberFormat="1" applyFont="1" applyFill="1" applyBorder="1" applyProtection="1">
      <protection locked="0"/>
    </xf>
    <xf numFmtId="206" fontId="13" fillId="71" borderId="1" xfId="189" applyNumberFormat="1" applyFont="1" applyFill="1" applyBorder="1" applyAlignment="1" applyProtection="1">
      <alignment horizontal="center"/>
      <protection locked="0"/>
    </xf>
    <xf numFmtId="206" fontId="8" fillId="71" borderId="29" xfId="189" applyNumberFormat="1" applyFont="1" applyFill="1" applyBorder="1" applyProtection="1">
      <protection locked="0"/>
    </xf>
    <xf numFmtId="206" fontId="8" fillId="71" borderId="1" xfId="189" applyNumberFormat="1" applyFont="1" applyFill="1" applyBorder="1" applyProtection="1">
      <protection locked="0"/>
    </xf>
    <xf numFmtId="206" fontId="83" fillId="71" borderId="42" xfId="189" applyNumberFormat="1" applyFont="1" applyFill="1" applyBorder="1" applyAlignment="1" applyProtection="1">
      <alignment horizontal="center"/>
      <protection locked="0"/>
    </xf>
    <xf numFmtId="206" fontId="0" fillId="71" borderId="29" xfId="189" applyNumberFormat="1" applyFont="1" applyFill="1" applyBorder="1" applyProtection="1">
      <protection locked="0"/>
    </xf>
    <xf numFmtId="206" fontId="0" fillId="71" borderId="1" xfId="189" applyNumberFormat="1" applyFont="1" applyFill="1" applyBorder="1" applyProtection="1">
      <protection locked="0"/>
    </xf>
    <xf numFmtId="206" fontId="8" fillId="71" borderId="1" xfId="189" applyNumberFormat="1" applyFont="1" applyFill="1" applyBorder="1" applyAlignment="1" applyProtection="1">
      <alignment horizontal="left"/>
      <protection locked="0"/>
    </xf>
    <xf numFmtId="206" fontId="83" fillId="71" borderId="1" xfId="189" applyNumberFormat="1" applyFont="1" applyFill="1" applyBorder="1" applyAlignment="1" applyProtection="1">
      <alignment horizontal="center"/>
      <protection locked="0"/>
    </xf>
    <xf numFmtId="206" fontId="0" fillId="71" borderId="0" xfId="189" applyNumberFormat="1" applyFont="1" applyFill="1" applyBorder="1" applyProtection="1">
      <protection locked="0"/>
    </xf>
    <xf numFmtId="206" fontId="9" fillId="71" borderId="0" xfId="189" applyNumberFormat="1" applyFont="1" applyFill="1" applyBorder="1" applyProtection="1">
      <protection locked="0"/>
    </xf>
    <xf numFmtId="206" fontId="8" fillId="71" borderId="0" xfId="189" applyNumberFormat="1" applyFont="1" applyFill="1" applyBorder="1" applyProtection="1">
      <protection locked="0"/>
    </xf>
    <xf numFmtId="206" fontId="8" fillId="71" borderId="5" xfId="189" applyNumberFormat="1" applyFont="1" applyFill="1" applyBorder="1" applyProtection="1">
      <protection locked="0"/>
    </xf>
    <xf numFmtId="206" fontId="0" fillId="71" borderId="0" xfId="189" applyNumberFormat="1" applyFont="1" applyFill="1" applyProtection="1">
      <protection locked="0"/>
    </xf>
    <xf numFmtId="206" fontId="81" fillId="71" borderId="89" xfId="189" applyNumberFormat="1" applyFont="1" applyFill="1" applyBorder="1" applyAlignment="1" applyProtection="1">
      <alignment horizontal="center" vertical="top" wrapText="1"/>
      <protection locked="0"/>
    </xf>
    <xf numFmtId="206" fontId="81" fillId="71" borderId="0" xfId="189" applyNumberFormat="1" applyFont="1" applyFill="1" applyBorder="1" applyAlignment="1" applyProtection="1">
      <alignment horizontal="center" vertical="top" wrapText="1"/>
      <protection locked="0"/>
    </xf>
    <xf numFmtId="206" fontId="19" fillId="72" borderId="20" xfId="189" applyNumberFormat="1" applyFont="1" applyFill="1" applyBorder="1" applyAlignment="1" applyProtection="1">
      <alignment horizontal="center"/>
      <protection locked="0"/>
    </xf>
    <xf numFmtId="206" fontId="19" fillId="72" borderId="41" xfId="189" applyNumberFormat="1" applyFont="1" applyFill="1" applyBorder="1" applyAlignment="1" applyProtection="1">
      <alignment horizontal="center"/>
      <protection locked="0"/>
    </xf>
    <xf numFmtId="206" fontId="101" fillId="71" borderId="1" xfId="189" applyNumberFormat="1" applyFont="1" applyFill="1" applyBorder="1" applyAlignment="1" applyProtection="1">
      <alignment horizontal="center"/>
      <protection locked="0"/>
    </xf>
    <xf numFmtId="206" fontId="83" fillId="71" borderId="29" xfId="189" applyNumberFormat="1" applyFont="1" applyFill="1" applyBorder="1" applyAlignment="1" applyProtection="1">
      <alignment horizontal="center"/>
      <protection locked="0"/>
    </xf>
    <xf numFmtId="206" fontId="8" fillId="71" borderId="29" xfId="189" applyNumberFormat="1" applyFont="1" applyFill="1" applyBorder="1" applyAlignment="1" applyProtection="1">
      <alignment horizontal="center"/>
      <protection locked="0"/>
    </xf>
    <xf numFmtId="206" fontId="8" fillId="71" borderId="1" xfId="189" applyNumberFormat="1" applyFont="1" applyFill="1" applyBorder="1" applyAlignment="1" applyProtection="1">
      <alignment horizontal="center"/>
      <protection locked="0"/>
    </xf>
    <xf numFmtId="206" fontId="0" fillId="71" borderId="29" xfId="189" applyNumberFormat="1" applyFont="1" applyFill="1" applyBorder="1" applyAlignment="1" applyProtection="1">
      <alignment horizontal="center"/>
      <protection locked="0"/>
    </xf>
    <xf numFmtId="206" fontId="0" fillId="71" borderId="1" xfId="189" applyNumberFormat="1" applyFont="1" applyFill="1" applyBorder="1" applyAlignment="1" applyProtection="1">
      <alignment horizontal="center"/>
      <protection locked="0"/>
    </xf>
    <xf numFmtId="206" fontId="0" fillId="71" borderId="0" xfId="189" applyNumberFormat="1" applyFont="1" applyFill="1" applyBorder="1" applyAlignment="1" applyProtection="1">
      <alignment horizontal="center"/>
      <protection locked="0"/>
    </xf>
    <xf numFmtId="206" fontId="9" fillId="71" borderId="0" xfId="189" applyNumberFormat="1" applyFont="1" applyFill="1" applyBorder="1" applyAlignment="1" applyProtection="1">
      <alignment horizontal="center"/>
      <protection locked="0"/>
    </xf>
    <xf numFmtId="206" fontId="8" fillId="71" borderId="0" xfId="189" applyNumberFormat="1" applyFont="1" applyFill="1" applyBorder="1" applyAlignment="1" applyProtection="1">
      <alignment horizontal="center"/>
      <protection locked="0"/>
    </xf>
    <xf numFmtId="206" fontId="8" fillId="71" borderId="5" xfId="189" applyNumberFormat="1" applyFont="1" applyFill="1" applyBorder="1" applyAlignment="1" applyProtection="1">
      <alignment horizontal="center"/>
      <protection locked="0"/>
    </xf>
    <xf numFmtId="206" fontId="0" fillId="71" borderId="0" xfId="189" applyNumberFormat="1" applyFont="1" applyFill="1" applyAlignment="1" applyProtection="1">
      <alignment horizontal="center"/>
      <protection locked="0"/>
    </xf>
    <xf numFmtId="164" fontId="81" fillId="0" borderId="88" xfId="326" applyNumberFormat="1" applyFont="1" applyBorder="1" applyAlignment="1" applyProtection="1">
      <alignment horizontal="right" vertical="top"/>
    </xf>
    <xf numFmtId="0" fontId="13" fillId="0" borderId="89" xfId="0" applyNumberFormat="1" applyFont="1" applyFill="1" applyBorder="1" applyAlignment="1" applyProtection="1">
      <alignment horizontal="left" vertical="top" wrapText="1"/>
    </xf>
    <xf numFmtId="49" fontId="81" fillId="0" borderId="89" xfId="326" applyNumberFormat="1" applyFont="1" applyBorder="1" applyAlignment="1" applyProtection="1">
      <alignment horizontal="left" vertical="top" wrapText="1"/>
    </xf>
    <xf numFmtId="49" fontId="81" fillId="0" borderId="89" xfId="326" applyNumberFormat="1" applyFont="1" applyBorder="1" applyAlignment="1" applyProtection="1">
      <alignment horizontal="center" vertical="top"/>
    </xf>
    <xf numFmtId="205" fontId="97" fillId="0" borderId="89" xfId="326" applyNumberFormat="1" applyFont="1" applyBorder="1" applyAlignment="1" applyProtection="1">
      <alignment horizontal="center" vertical="top"/>
    </xf>
    <xf numFmtId="164" fontId="81" fillId="0" borderId="51" xfId="326" applyNumberFormat="1" applyFont="1" applyBorder="1" applyAlignment="1" applyProtection="1">
      <alignment horizontal="right" vertical="top"/>
    </xf>
    <xf numFmtId="0" fontId="9" fillId="0" borderId="0" xfId="0" applyNumberFormat="1" applyFont="1" applyFill="1" applyBorder="1" applyAlignment="1" applyProtection="1">
      <alignment horizontal="left" vertical="top" wrapText="1"/>
    </xf>
    <xf numFmtId="49" fontId="81" fillId="0" borderId="0" xfId="326" applyNumberFormat="1" applyFont="1" applyBorder="1" applyAlignment="1" applyProtection="1">
      <alignment horizontal="left" vertical="top" wrapText="1"/>
    </xf>
    <xf numFmtId="49" fontId="81" fillId="0" borderId="0" xfId="326" applyNumberFormat="1" applyFont="1" applyBorder="1" applyAlignment="1" applyProtection="1">
      <alignment horizontal="center" vertical="top"/>
    </xf>
    <xf numFmtId="205" fontId="97" fillId="0" borderId="0" xfId="326" applyNumberFormat="1" applyFont="1" applyBorder="1" applyAlignment="1" applyProtection="1">
      <alignment horizontal="center" vertical="top"/>
    </xf>
    <xf numFmtId="49" fontId="98" fillId="0" borderId="0" xfId="326" applyNumberFormat="1" applyFont="1" applyBorder="1" applyAlignment="1" applyProtection="1">
      <alignment horizontal="left" vertical="top" wrapText="1"/>
    </xf>
    <xf numFmtId="49" fontId="81" fillId="58" borderId="91" xfId="326" applyNumberFormat="1" applyFont="1" applyFill="1" applyBorder="1" applyAlignment="1" applyProtection="1">
      <alignment horizontal="left" vertical="top" wrapText="1"/>
    </xf>
    <xf numFmtId="49" fontId="81" fillId="58" borderId="6" xfId="326" applyNumberFormat="1" applyFont="1" applyFill="1" applyBorder="1" applyAlignment="1" applyProtection="1">
      <alignment horizontal="left" vertical="top" wrapText="1"/>
    </xf>
    <xf numFmtId="205" fontId="81" fillId="58" borderId="21" xfId="326" applyNumberFormat="1" applyFont="1" applyFill="1" applyBorder="1" applyAlignment="1" applyProtection="1">
      <alignment horizontal="center" vertical="top" wrapText="1"/>
    </xf>
    <xf numFmtId="49" fontId="8" fillId="55" borderId="38" xfId="326" applyNumberFormat="1" applyFont="1" applyFill="1" applyBorder="1" applyAlignment="1" applyProtection="1">
      <alignment horizontal="center"/>
    </xf>
    <xf numFmtId="0" fontId="8" fillId="55" borderId="39" xfId="326" applyFont="1" applyFill="1" applyBorder="1" applyAlignment="1" applyProtection="1">
      <alignment horizontal="center"/>
    </xf>
    <xf numFmtId="0" fontId="8" fillId="55" borderId="39" xfId="326" applyFont="1" applyFill="1" applyBorder="1" applyAlignment="1" applyProtection="1">
      <alignment horizontal="left" wrapText="1"/>
    </xf>
    <xf numFmtId="49" fontId="8" fillId="55" borderId="39" xfId="326" applyNumberFormat="1" applyFont="1" applyFill="1" applyBorder="1" applyAlignment="1" applyProtection="1">
      <alignment horizontal="center"/>
    </xf>
    <xf numFmtId="205" fontId="8" fillId="55" borderId="40" xfId="326" applyNumberFormat="1" applyFont="1" applyFill="1" applyBorder="1" applyAlignment="1" applyProtection="1">
      <alignment horizontal="center"/>
    </xf>
    <xf numFmtId="49" fontId="8" fillId="0" borderId="51" xfId="326" applyNumberFormat="1" applyFont="1" applyBorder="1" applyAlignment="1" applyProtection="1">
      <alignment horizontal="right"/>
    </xf>
    <xf numFmtId="0" fontId="8" fillId="0" borderId="0" xfId="326" applyFont="1" applyBorder="1" applyAlignment="1" applyProtection="1">
      <alignment horizontal="left" wrapText="1"/>
    </xf>
    <xf numFmtId="49" fontId="8" fillId="0" borderId="0" xfId="326" applyNumberFormat="1" applyFont="1" applyBorder="1" applyAlignment="1" applyProtection="1">
      <alignment horizontal="center"/>
    </xf>
    <xf numFmtId="205" fontId="8" fillId="0" borderId="0" xfId="326" applyNumberFormat="1" applyFont="1" applyBorder="1" applyAlignment="1" applyProtection="1">
      <alignment horizontal="center"/>
    </xf>
    <xf numFmtId="164" fontId="13" fillId="2" borderId="43" xfId="326" applyNumberFormat="1" applyFont="1" applyFill="1" applyBorder="1" applyAlignment="1" applyProtection="1">
      <alignment horizontal="left"/>
    </xf>
    <xf numFmtId="0" fontId="13" fillId="2" borderId="1" xfId="326" applyFont="1" applyFill="1" applyBorder="1" applyAlignment="1" applyProtection="1">
      <alignment horizontal="left"/>
    </xf>
    <xf numFmtId="49" fontId="13" fillId="2" borderId="1" xfId="326" applyNumberFormat="1" applyFont="1" applyFill="1" applyBorder="1" applyAlignment="1" applyProtection="1">
      <alignment horizontal="center"/>
    </xf>
    <xf numFmtId="205" fontId="13" fillId="2" borderId="1" xfId="326" applyNumberFormat="1" applyFont="1" applyFill="1" applyBorder="1" applyAlignment="1" applyProtection="1">
      <alignment horizontal="center"/>
    </xf>
    <xf numFmtId="164" fontId="82" fillId="0" borderId="43" xfId="326" applyNumberFormat="1" applyFont="1" applyBorder="1" applyAlignment="1" applyProtection="1">
      <alignment horizontal="left" vertical="top"/>
    </xf>
    <xf numFmtId="0" fontId="100" fillId="0" borderId="1" xfId="326" applyFont="1" applyBorder="1" applyAlignment="1" applyProtection="1">
      <alignment horizontal="left" vertical="top" wrapText="1"/>
    </xf>
    <xf numFmtId="0" fontId="82" fillId="0" borderId="1" xfId="326" applyFont="1" applyBorder="1" applyAlignment="1" applyProtection="1">
      <alignment horizontal="left" vertical="top" wrapText="1"/>
    </xf>
    <xf numFmtId="49" fontId="82" fillId="0" borderId="1" xfId="326" applyNumberFormat="1" applyFont="1" applyBorder="1" applyAlignment="1" applyProtection="1">
      <alignment horizontal="center" vertical="top"/>
    </xf>
    <xf numFmtId="205" fontId="22" fillId="0" borderId="1" xfId="326" applyNumberFormat="1" applyFont="1" applyBorder="1" applyAlignment="1" applyProtection="1">
      <alignment horizontal="center" vertical="top"/>
    </xf>
    <xf numFmtId="0" fontId="13" fillId="0" borderId="1" xfId="326" applyFont="1" applyBorder="1" applyAlignment="1" applyProtection="1">
      <alignment horizontal="left" vertical="top" wrapText="1"/>
    </xf>
    <xf numFmtId="205" fontId="22" fillId="0" borderId="20" xfId="326" applyNumberFormat="1" applyFont="1" applyBorder="1" applyAlignment="1" applyProtection="1">
      <alignment horizontal="center" vertical="top"/>
    </xf>
    <xf numFmtId="164" fontId="82" fillId="0" borderId="41" xfId="326" applyNumberFormat="1" applyFont="1" applyBorder="1" applyAlignment="1" applyProtection="1">
      <alignment horizontal="left" vertical="top"/>
    </xf>
    <xf numFmtId="0" fontId="13" fillId="0" borderId="42" xfId="326" applyFont="1" applyBorder="1" applyAlignment="1" applyProtection="1">
      <alignment horizontal="left" vertical="top" wrapText="1"/>
    </xf>
    <xf numFmtId="0" fontId="82" fillId="0" borderId="42" xfId="326" applyFont="1" applyBorder="1" applyAlignment="1" applyProtection="1">
      <alignment horizontal="left" vertical="top" wrapText="1"/>
    </xf>
    <xf numFmtId="49" fontId="82" fillId="0" borderId="42" xfId="326" applyNumberFormat="1" applyFont="1" applyBorder="1" applyAlignment="1" applyProtection="1">
      <alignment horizontal="center" vertical="top"/>
    </xf>
    <xf numFmtId="205" fontId="22" fillId="0" borderId="44" xfId="326" applyNumberFormat="1" applyFont="1" applyBorder="1" applyAlignment="1" applyProtection="1">
      <alignment horizontal="center" vertical="top"/>
    </xf>
    <xf numFmtId="164" fontId="82" fillId="0" borderId="49" xfId="326" applyNumberFormat="1" applyFont="1" applyBorder="1" applyAlignment="1" applyProtection="1">
      <alignment horizontal="left" vertical="top"/>
    </xf>
    <xf numFmtId="0" fontId="13" fillId="0" borderId="29" xfId="326" applyFont="1" applyBorder="1" applyAlignment="1" applyProtection="1">
      <alignment horizontal="left" vertical="top" wrapText="1"/>
    </xf>
    <xf numFmtId="0" fontId="82" fillId="0" borderId="29" xfId="326" applyFont="1" applyBorder="1" applyAlignment="1" applyProtection="1">
      <alignment horizontal="left" vertical="top" wrapText="1"/>
    </xf>
    <xf numFmtId="49" fontId="82" fillId="0" borderId="29" xfId="326" applyNumberFormat="1" applyFont="1" applyBorder="1" applyAlignment="1" applyProtection="1">
      <alignment horizontal="center" vertical="top"/>
    </xf>
    <xf numFmtId="205" fontId="22" fillId="0" borderId="29" xfId="326" applyNumberFormat="1" applyFont="1" applyBorder="1" applyAlignment="1" applyProtection="1">
      <alignment horizontal="center" vertical="top"/>
    </xf>
    <xf numFmtId="164" fontId="9" fillId="0" borderId="43" xfId="326" applyNumberFormat="1" applyFont="1" applyBorder="1" applyAlignment="1" applyProtection="1">
      <alignment horizontal="left" vertical="top"/>
    </xf>
    <xf numFmtId="0" fontId="104" fillId="0" borderId="1" xfId="326" applyFont="1" applyBorder="1" applyAlignment="1" applyProtection="1">
      <alignment horizontal="left" vertical="top" wrapText="1"/>
    </xf>
    <xf numFmtId="0" fontId="9" fillId="0" borderId="1" xfId="326" applyFont="1" applyBorder="1" applyAlignment="1" applyProtection="1">
      <alignment horizontal="left" vertical="top" wrapText="1"/>
    </xf>
    <xf numFmtId="49" fontId="9" fillId="0" borderId="1" xfId="326" applyNumberFormat="1" applyFont="1" applyBorder="1" applyAlignment="1" applyProtection="1">
      <alignment horizontal="center" vertical="top"/>
    </xf>
    <xf numFmtId="205" fontId="17" fillId="0" borderId="1" xfId="326" applyNumberFormat="1" applyFont="1" applyBorder="1" applyAlignment="1" applyProtection="1">
      <alignment horizontal="center" vertical="top"/>
    </xf>
    <xf numFmtId="164" fontId="82" fillId="0" borderId="45" xfId="326" applyNumberFormat="1" applyFont="1" applyBorder="1" applyAlignment="1" applyProtection="1">
      <alignment horizontal="left" vertical="top"/>
    </xf>
    <xf numFmtId="0" fontId="100" fillId="0" borderId="46" xfId="326" applyFont="1" applyBorder="1" applyAlignment="1" applyProtection="1">
      <alignment horizontal="left" vertical="top" wrapText="1"/>
    </xf>
    <xf numFmtId="0" fontId="82" fillId="0" borderId="47" xfId="326" applyFont="1" applyBorder="1" applyAlignment="1" applyProtection="1">
      <alignment horizontal="left" vertical="top" wrapText="1"/>
    </xf>
    <xf numFmtId="49" fontId="82" fillId="0" borderId="47" xfId="326" applyNumberFormat="1" applyFont="1" applyBorder="1" applyAlignment="1" applyProtection="1">
      <alignment horizontal="center" vertical="top"/>
    </xf>
    <xf numFmtId="205" fontId="22" fillId="0" borderId="48" xfId="326" applyNumberFormat="1" applyFont="1" applyBorder="1" applyAlignment="1" applyProtection="1">
      <alignment horizontal="center" vertical="top"/>
    </xf>
    <xf numFmtId="207" fontId="9" fillId="0" borderId="49" xfId="326" applyNumberFormat="1" applyFont="1" applyBorder="1" applyAlignment="1" applyProtection="1">
      <alignment horizontal="center"/>
    </xf>
    <xf numFmtId="0" fontId="102" fillId="0" borderId="29" xfId="326" applyFont="1" applyBorder="1" applyProtection="1"/>
    <xf numFmtId="0" fontId="105" fillId="0" borderId="29" xfId="326" applyFont="1" applyBorder="1" applyProtection="1"/>
    <xf numFmtId="0" fontId="17" fillId="0" borderId="29" xfId="326" applyFont="1" applyBorder="1" applyAlignment="1" applyProtection="1">
      <alignment horizontal="center"/>
    </xf>
    <xf numFmtId="205" fontId="9" fillId="0" borderId="29" xfId="326" applyNumberFormat="1" applyFont="1" applyBorder="1" applyAlignment="1" applyProtection="1">
      <alignment horizontal="center"/>
    </xf>
    <xf numFmtId="207" fontId="9" fillId="0" borderId="43" xfId="326" applyNumberFormat="1" applyFont="1" applyBorder="1" applyAlignment="1" applyProtection="1">
      <alignment horizontal="center"/>
    </xf>
    <xf numFmtId="0" fontId="102" fillId="0" borderId="1" xfId="326" applyFont="1" applyBorder="1" applyProtection="1"/>
    <xf numFmtId="0" fontId="105" fillId="0" borderId="1" xfId="326" applyFont="1" applyBorder="1" applyProtection="1"/>
    <xf numFmtId="0" fontId="17" fillId="0" borderId="1" xfId="326" applyFont="1" applyBorder="1" applyAlignment="1" applyProtection="1">
      <alignment horizontal="center"/>
    </xf>
    <xf numFmtId="205" fontId="9" fillId="0" borderId="1" xfId="326" applyNumberFormat="1" applyFont="1" applyBorder="1" applyAlignment="1" applyProtection="1">
      <alignment horizontal="center"/>
    </xf>
    <xf numFmtId="0" fontId="6" fillId="0" borderId="1" xfId="326" applyFont="1" applyBorder="1" applyAlignment="1" applyProtection="1">
      <alignment horizontal="left" vertical="top" wrapText="1"/>
    </xf>
    <xf numFmtId="0" fontId="41" fillId="0" borderId="1" xfId="326" applyFont="1" applyBorder="1" applyAlignment="1" applyProtection="1">
      <alignment horizontal="left" vertical="top" wrapText="1"/>
    </xf>
    <xf numFmtId="0" fontId="41" fillId="0" borderId="42" xfId="326" applyFont="1" applyBorder="1" applyAlignment="1" applyProtection="1">
      <alignment horizontal="left" vertical="top" wrapText="1"/>
    </xf>
    <xf numFmtId="0" fontId="17" fillId="0" borderId="29" xfId="326" applyFont="1" applyBorder="1" applyAlignment="1" applyProtection="1">
      <alignment horizontal="left" vertical="top" wrapText="1"/>
    </xf>
    <xf numFmtId="205" fontId="17" fillId="0" borderId="24" xfId="326" applyNumberFormat="1" applyFont="1" applyBorder="1" applyAlignment="1" applyProtection="1">
      <alignment horizontal="center" vertical="top"/>
    </xf>
    <xf numFmtId="164" fontId="8" fillId="2" borderId="43" xfId="326" applyNumberFormat="1" applyFont="1" applyFill="1" applyBorder="1" applyAlignment="1" applyProtection="1">
      <alignment horizontal="left"/>
    </xf>
    <xf numFmtId="0" fontId="8" fillId="2" borderId="1" xfId="326" applyFont="1" applyFill="1" applyBorder="1" applyAlignment="1" applyProtection="1">
      <alignment horizontal="left"/>
    </xf>
    <xf numFmtId="205" fontId="8" fillId="2" borderId="50" xfId="326" applyNumberFormat="1" applyFont="1" applyFill="1" applyBorder="1" applyAlignment="1" applyProtection="1">
      <alignment horizontal="center"/>
    </xf>
    <xf numFmtId="0" fontId="6" fillId="0" borderId="43" xfId="326" applyFont="1" applyBorder="1" applyAlignment="1" applyProtection="1">
      <alignment horizontal="left" vertical="top" wrapText="1"/>
    </xf>
    <xf numFmtId="205" fontId="6" fillId="0" borderId="20" xfId="326" applyNumberFormat="1" applyFont="1" applyBorder="1" applyAlignment="1" applyProtection="1">
      <alignment horizontal="center" vertical="top" wrapText="1"/>
    </xf>
    <xf numFmtId="0" fontId="6" fillId="0" borderId="41" xfId="326" applyFont="1" applyBorder="1" applyAlignment="1" applyProtection="1">
      <alignment horizontal="left" vertical="top" wrapText="1"/>
    </xf>
    <xf numFmtId="0" fontId="6" fillId="0" borderId="42" xfId="326" applyFont="1" applyBorder="1" applyAlignment="1" applyProtection="1">
      <alignment horizontal="left" vertical="top" wrapText="1"/>
    </xf>
    <xf numFmtId="205" fontId="6" fillId="0" borderId="44" xfId="326" applyNumberFormat="1" applyFont="1" applyBorder="1" applyAlignment="1" applyProtection="1">
      <alignment horizontal="center" vertical="top" wrapText="1"/>
    </xf>
    <xf numFmtId="207" fontId="9" fillId="0" borderId="51" xfId="326" applyNumberFormat="1" applyFont="1" applyBorder="1" applyAlignment="1" applyProtection="1">
      <alignment horizontal="center"/>
    </xf>
    <xf numFmtId="0" fontId="17" fillId="0" borderId="0" xfId="326" applyFont="1" applyBorder="1" applyAlignment="1" applyProtection="1">
      <alignment horizontal="left" vertical="top" wrapText="1"/>
    </xf>
    <xf numFmtId="0" fontId="17" fillId="0" borderId="0" xfId="326" applyFont="1" applyBorder="1" applyAlignment="1" applyProtection="1">
      <alignment horizontal="center"/>
    </xf>
    <xf numFmtId="205" fontId="17" fillId="0" borderId="52" xfId="326" applyNumberFormat="1" applyFont="1" applyBorder="1" applyAlignment="1" applyProtection="1">
      <alignment horizontal="center" vertical="top"/>
    </xf>
    <xf numFmtId="0" fontId="106" fillId="0" borderId="0" xfId="326" applyFont="1" applyBorder="1" applyAlignment="1" applyProtection="1">
      <alignment horizontal="left" vertical="top" wrapText="1"/>
    </xf>
    <xf numFmtId="0" fontId="18" fillId="2" borderId="43" xfId="326" applyFont="1" applyFill="1" applyBorder="1" applyProtection="1"/>
    <xf numFmtId="0" fontId="108" fillId="2" borderId="1" xfId="326" applyFont="1" applyFill="1" applyBorder="1" applyProtection="1"/>
    <xf numFmtId="0" fontId="108" fillId="0" borderId="0" xfId="326" applyFont="1" applyBorder="1" applyProtection="1"/>
    <xf numFmtId="3" fontId="109" fillId="0" borderId="19" xfId="326" applyNumberFormat="1" applyFont="1" applyBorder="1" applyAlignment="1" applyProtection="1">
      <alignment horizontal="center"/>
    </xf>
    <xf numFmtId="205" fontId="109" fillId="0" borderId="53" xfId="326" applyNumberFormat="1" applyFont="1" applyBorder="1" applyAlignment="1" applyProtection="1">
      <alignment horizontal="center"/>
    </xf>
    <xf numFmtId="207" fontId="9" fillId="0" borderId="54" xfId="326" applyNumberFormat="1" applyFont="1" applyBorder="1" applyAlignment="1" applyProtection="1">
      <alignment horizontal="center"/>
    </xf>
    <xf numFmtId="0" fontId="17" fillId="0" borderId="19" xfId="326" applyFont="1" applyBorder="1" applyAlignment="1" applyProtection="1">
      <alignment horizontal="left" vertical="top" wrapText="1"/>
    </xf>
    <xf numFmtId="0" fontId="17" fillId="0" borderId="19" xfId="326" applyFont="1" applyBorder="1" applyAlignment="1" applyProtection="1">
      <alignment horizontal="center"/>
    </xf>
    <xf numFmtId="205" fontId="9" fillId="0" borderId="53" xfId="326" applyNumberFormat="1" applyFont="1" applyBorder="1" applyAlignment="1" applyProtection="1">
      <alignment horizontal="center"/>
    </xf>
    <xf numFmtId="207" fontId="9" fillId="0" borderId="55" xfId="326" applyNumberFormat="1" applyFont="1" applyBorder="1" applyAlignment="1" applyProtection="1">
      <alignment horizontal="center"/>
    </xf>
    <xf numFmtId="0" fontId="17" fillId="0" borderId="56" xfId="326" applyFont="1" applyBorder="1" applyAlignment="1" applyProtection="1">
      <alignment horizontal="left" vertical="top" wrapText="1"/>
    </xf>
    <xf numFmtId="0" fontId="17" fillId="0" borderId="56" xfId="326" applyFont="1" applyBorder="1" applyAlignment="1" applyProtection="1">
      <alignment horizontal="right"/>
    </xf>
    <xf numFmtId="205" fontId="9" fillId="0" borderId="57" xfId="326" applyNumberFormat="1" applyFont="1" applyBorder="1" applyAlignment="1" applyProtection="1">
      <alignment horizontal="center"/>
    </xf>
    <xf numFmtId="164" fontId="81" fillId="0" borderId="0" xfId="326" applyNumberFormat="1" applyFont="1" applyAlignment="1" applyProtection="1">
      <alignment horizontal="left" vertical="top"/>
    </xf>
    <xf numFmtId="49" fontId="81" fillId="0" borderId="0" xfId="326" applyNumberFormat="1" applyFont="1" applyAlignment="1" applyProtection="1">
      <alignment horizontal="left" vertical="top" wrapText="1"/>
    </xf>
    <xf numFmtId="49" fontId="81" fillId="0" borderId="0" xfId="326" applyNumberFormat="1" applyFont="1" applyAlignment="1" applyProtection="1">
      <alignment horizontal="center" vertical="top"/>
    </xf>
    <xf numFmtId="205" fontId="97" fillId="0" borderId="0" xfId="326" applyNumberFormat="1" applyFont="1" applyAlignment="1" applyProtection="1">
      <alignment horizontal="center" vertical="top"/>
    </xf>
    <xf numFmtId="164" fontId="81" fillId="0" borderId="0" xfId="326" applyNumberFormat="1" applyFont="1" applyAlignment="1" applyProtection="1">
      <alignment horizontal="right" vertical="top"/>
    </xf>
    <xf numFmtId="201" fontId="10" fillId="71" borderId="0" xfId="212" applyNumberFormat="1" applyFont="1" applyFill="1" applyBorder="1" applyAlignment="1" applyProtection="1">
      <alignment horizontal="center" vertical="center"/>
      <protection locked="0"/>
    </xf>
    <xf numFmtId="202" fontId="11" fillId="71" borderId="0" xfId="212" applyNumberFormat="1" applyFont="1" applyFill="1" applyBorder="1" applyAlignment="1" applyProtection="1">
      <alignment horizontal="center" vertical="center"/>
      <protection locked="0"/>
    </xf>
    <xf numFmtId="166" fontId="76" fillId="71" borderId="0" xfId="738" applyNumberFormat="1" applyFont="1" applyFill="1" applyAlignment="1" applyProtection="1">
      <alignment vertical="top"/>
      <protection locked="0"/>
    </xf>
    <xf numFmtId="165" fontId="76" fillId="71" borderId="0" xfId="738" applyNumberFormat="1" applyFont="1" applyFill="1" applyBorder="1" applyAlignment="1" applyProtection="1">
      <alignment vertical="top"/>
      <protection locked="0"/>
    </xf>
    <xf numFmtId="206" fontId="81" fillId="71" borderId="0" xfId="189" applyNumberFormat="1" applyFont="1" applyFill="1" applyAlignment="1" applyProtection="1">
      <alignment horizontal="center" vertical="top" wrapText="1"/>
      <protection locked="0"/>
    </xf>
    <xf numFmtId="206" fontId="81" fillId="71" borderId="0" xfId="189" applyNumberFormat="1" applyFont="1" applyFill="1" applyAlignment="1" applyProtection="1">
      <alignment horizontal="left" vertical="top" wrapText="1"/>
      <protection locked="0"/>
    </xf>
    <xf numFmtId="42" fontId="123" fillId="71" borderId="66" xfId="740" applyNumberFormat="1" applyFont="1" applyFill="1" applyBorder="1" applyAlignment="1" applyProtection="1">
      <alignment vertical="center"/>
      <protection locked="0"/>
    </xf>
    <xf numFmtId="0" fontId="2" fillId="71" borderId="0" xfId="740" applyFont="1" applyFill="1" applyBorder="1" applyProtection="1">
      <protection locked="0"/>
    </xf>
    <xf numFmtId="42" fontId="123" fillId="71" borderId="0" xfId="740" applyNumberFormat="1" applyFont="1" applyFill="1" applyBorder="1" applyAlignment="1" applyProtection="1">
      <alignment vertical="center" wrapText="1"/>
      <protection locked="0"/>
    </xf>
    <xf numFmtId="42" fontId="123" fillId="71" borderId="68" xfId="740" applyNumberFormat="1" applyFont="1" applyFill="1" applyBorder="1" applyAlignment="1" applyProtection="1">
      <alignment vertical="center" wrapText="1"/>
      <protection locked="0"/>
    </xf>
    <xf numFmtId="42" fontId="123" fillId="71" borderId="68" xfId="740" applyNumberFormat="1" applyFont="1" applyFill="1" applyBorder="1" applyAlignment="1" applyProtection="1">
      <alignment horizontal="center" vertical="center" wrapText="1"/>
      <protection locked="0"/>
    </xf>
    <xf numFmtId="42" fontId="123" fillId="71" borderId="77" xfId="740" applyNumberFormat="1" applyFont="1" applyFill="1" applyBorder="1" applyAlignment="1" applyProtection="1">
      <alignment vertical="center" wrapText="1"/>
      <protection locked="0"/>
    </xf>
    <xf numFmtId="42" fontId="123" fillId="71" borderId="18" xfId="740" applyNumberFormat="1" applyFont="1" applyFill="1" applyBorder="1" applyAlignment="1" applyProtection="1">
      <alignment vertical="center"/>
      <protection locked="0"/>
    </xf>
    <xf numFmtId="42" fontId="123" fillId="71" borderId="61" xfId="740" applyNumberFormat="1" applyFont="1" applyFill="1" applyBorder="1" applyAlignment="1" applyProtection="1">
      <alignment vertical="center" wrapText="1"/>
      <protection locked="0"/>
    </xf>
    <xf numFmtId="42" fontId="123" fillId="71" borderId="74" xfId="740" applyNumberFormat="1" applyFont="1" applyFill="1" applyBorder="1" applyAlignment="1" applyProtection="1">
      <alignment vertical="center" wrapText="1"/>
      <protection locked="0"/>
    </xf>
    <xf numFmtId="0" fontId="2" fillId="71" borderId="0" xfId="739" applyFill="1" applyProtection="1">
      <protection locked="0"/>
    </xf>
    <xf numFmtId="0" fontId="122" fillId="71" borderId="0" xfId="350" applyFont="1" applyFill="1" applyProtection="1">
      <protection locked="0"/>
    </xf>
    <xf numFmtId="42" fontId="123" fillId="71" borderId="0" xfId="734" applyNumberFormat="1" applyFont="1" applyFill="1" applyBorder="1" applyAlignment="1" applyProtection="1">
      <alignment horizontal="right" vertical="center" wrapText="1"/>
      <protection locked="0"/>
    </xf>
    <xf numFmtId="42" fontId="123" fillId="71" borderId="85" xfId="733" applyNumberFormat="1" applyFont="1" applyFill="1" applyBorder="1" applyAlignment="1" applyProtection="1">
      <alignment horizontal="center" vertical="center" wrapText="1"/>
      <protection locked="0"/>
    </xf>
    <xf numFmtId="42" fontId="123" fillId="71" borderId="61" xfId="350" applyNumberFormat="1" applyFont="1" applyFill="1" applyBorder="1" applyAlignment="1" applyProtection="1">
      <alignment horizontal="right" vertical="center" wrapText="1"/>
      <protection locked="0"/>
    </xf>
    <xf numFmtId="42" fontId="123" fillId="71" borderId="19" xfId="350" applyNumberFormat="1" applyFont="1" applyFill="1" applyBorder="1" applyAlignment="1" applyProtection="1">
      <alignment horizontal="right" vertical="center" wrapText="1"/>
      <protection locked="0"/>
    </xf>
    <xf numFmtId="42" fontId="123" fillId="71" borderId="0" xfId="350" applyNumberFormat="1" applyFont="1" applyFill="1" applyBorder="1" applyAlignment="1" applyProtection="1">
      <alignment horizontal="right" vertical="center" wrapText="1"/>
      <protection locked="0"/>
    </xf>
    <xf numFmtId="42" fontId="123" fillId="71" borderId="3" xfId="733" applyNumberFormat="1" applyFont="1" applyFill="1" applyBorder="1" applyAlignment="1" applyProtection="1">
      <alignment horizontal="right" vertical="center" wrapText="1"/>
      <protection locked="0"/>
    </xf>
    <xf numFmtId="42" fontId="123" fillId="71" borderId="37" xfId="350" applyNumberFormat="1" applyFont="1" applyFill="1" applyBorder="1" applyAlignment="1" applyProtection="1">
      <alignment vertical="center" wrapText="1"/>
      <protection locked="0"/>
    </xf>
    <xf numFmtId="42" fontId="124" fillId="71" borderId="62" xfId="733" applyNumberFormat="1" applyFont="1" applyFill="1" applyBorder="1" applyAlignment="1" applyProtection="1">
      <alignment horizontal="left" vertical="center" wrapText="1"/>
      <protection locked="0"/>
    </xf>
    <xf numFmtId="42" fontId="124" fillId="71" borderId="54" xfId="350" applyNumberFormat="1" applyFont="1" applyFill="1" applyBorder="1" applyAlignment="1" applyProtection="1">
      <alignment horizontal="left"/>
      <protection locked="0"/>
    </xf>
    <xf numFmtId="42" fontId="124" fillId="71" borderId="55" xfId="350" applyNumberFormat="1" applyFont="1" applyFill="1" applyBorder="1" applyAlignment="1" applyProtection="1">
      <alignment horizontal="left" vertical="center"/>
      <protection locked="0"/>
    </xf>
    <xf numFmtId="42" fontId="123" fillId="71" borderId="0" xfId="350" applyNumberFormat="1" applyFont="1" applyFill="1" applyAlignment="1" applyProtection="1">
      <alignment horizontal="right"/>
      <protection locked="0"/>
    </xf>
    <xf numFmtId="0" fontId="94" fillId="0" borderId="0" xfId="209" applyNumberFormat="1" applyFont="1" applyAlignment="1">
      <alignment horizontal="center"/>
    </xf>
    <xf numFmtId="0" fontId="139" fillId="0" borderId="0" xfId="0" applyFont="1" applyAlignment="1">
      <alignment wrapText="1"/>
    </xf>
    <xf numFmtId="0" fontId="6" fillId="0" borderId="0" xfId="745"/>
    <xf numFmtId="0" fontId="131" fillId="0" borderId="0" xfId="745" applyFont="1"/>
    <xf numFmtId="0" fontId="132" fillId="0" borderId="0" xfId="745" applyFont="1"/>
    <xf numFmtId="0" fontId="133" fillId="0" borderId="0" xfId="745" applyFont="1"/>
    <xf numFmtId="0" fontId="134" fillId="0" borderId="0" xfId="745" applyFont="1"/>
    <xf numFmtId="15" fontId="134" fillId="0" borderId="0" xfId="745" applyNumberFormat="1" applyFont="1"/>
    <xf numFmtId="0" fontId="6" fillId="0" borderId="0" xfId="741"/>
    <xf numFmtId="0" fontId="131" fillId="0" borderId="0" xfId="741" applyFont="1" applyBorder="1"/>
    <xf numFmtId="0" fontId="132" fillId="0" borderId="0" xfId="741" applyFont="1" applyBorder="1"/>
    <xf numFmtId="0" fontId="6" fillId="0" borderId="0" xfId="741" applyBorder="1"/>
    <xf numFmtId="0" fontId="133" fillId="0" borderId="0" xfId="741" applyFont="1" applyBorder="1"/>
    <xf numFmtId="0" fontId="136" fillId="0" borderId="0" xfId="741" applyFont="1"/>
    <xf numFmtId="0" fontId="134" fillId="0" borderId="0" xfId="741" applyFont="1" applyBorder="1"/>
    <xf numFmtId="0" fontId="6" fillId="0" borderId="0" xfId="1428"/>
    <xf numFmtId="0" fontId="131" fillId="0" borderId="0" xfId="1428" applyFont="1" applyBorder="1"/>
    <xf numFmtId="0" fontId="132" fillId="0" borderId="0" xfId="1428" applyFont="1" applyBorder="1"/>
    <xf numFmtId="0" fontId="6" fillId="0" borderId="0" xfId="1428" applyBorder="1"/>
    <xf numFmtId="0" fontId="133" fillId="0" borderId="0" xfId="1428" applyFont="1" applyBorder="1"/>
    <xf numFmtId="0" fontId="136" fillId="0" borderId="0" xfId="1428" applyFont="1"/>
    <xf numFmtId="0" fontId="136" fillId="0" borderId="0" xfId="1428" applyFont="1" applyBorder="1"/>
    <xf numFmtId="0" fontId="137" fillId="0" borderId="0" xfId="1428" applyFont="1" applyBorder="1"/>
    <xf numFmtId="0" fontId="138" fillId="0" borderId="0" xfId="1428" applyFont="1" applyBorder="1"/>
    <xf numFmtId="0" fontId="138" fillId="0" borderId="0" xfId="1428" applyFont="1"/>
  </cellXfs>
  <cellStyles count="1429">
    <cellStyle name="_x000d__x000a_JournalTemplate=C:\COMFO\CTALK\JOURSTD.TPL_x000d__x000a_LbStateAddress=3 3 0 251 1 89 2 311_x000d__x000a_LbStateJou" xfId="328"/>
    <cellStyle name="_x000d__x000a_JournalTemplate=C:\COMFO\CTALK\JOURSTD.TPL_x000d__x000a_LbStateAddress=3 3 0 251 1 89 2 311_x000d__x000a_LbStateJou 2" xfId="329"/>
    <cellStyle name="_2007_08_09 Výrobky Korunní" xfId="1"/>
    <cellStyle name="_7139_Obchodní pasáž Modřany_RO" xfId="2"/>
    <cellStyle name="_ABACUS_Matstamm" xfId="330"/>
    <cellStyle name="_ABACUS_Matstamm 2" xfId="331"/>
    <cellStyle name="_cenik_2007_01_03" xfId="3"/>
    <cellStyle name="_FS-DU Pricelist Distribution Log BY08" xfId="332"/>
    <cellStyle name="_G-MONT s.r.o. (2011.02.10)" xfId="4"/>
    <cellStyle name="_Chrudim - kostel sv Josefa _ galerie -SMLOUVA-a" xfId="5"/>
    <cellStyle name="_I" xfId="6"/>
    <cellStyle name="_Ladronka_2_VV-DVD_kontrola_FINAL" xfId="7"/>
    <cellStyle name="_Ležáky-úpravy_1 etapa - cena dle SOD" xfId="8"/>
    <cellStyle name="_Nad Závěrkou_Profese s navýšením_071106" xfId="9"/>
    <cellStyle name="_PERSONAL" xfId="10"/>
    <cellStyle name="_PERSONAL_1" xfId="11"/>
    <cellStyle name="_PERSONAL_1_Benice_dům typ M3_propočet_070329" xfId="12"/>
    <cellStyle name="_PERSONAL_7139_Obchodní pasáž Modřany_RO" xfId="13"/>
    <cellStyle name="_PERSONAL_Benice_dům typ M3_propočet_070329" xfId="14"/>
    <cellStyle name="_PERSONAL_Nad Závěrkou_Profese s navýšením_071106" xfId="15"/>
    <cellStyle name="_Profese " xfId="16"/>
    <cellStyle name="_Profese _1" xfId="17"/>
    <cellStyle name="_PS_M_93_02_slaboproud" xfId="18"/>
    <cellStyle name="_Q-Sadovky-výkaz-2003-07-01" xfId="19"/>
    <cellStyle name="_Q-Sadovky-výkaz-2003-07-01_1" xfId="20"/>
    <cellStyle name="_Q-Sadovky-výkaz-2003-07-01_2" xfId="21"/>
    <cellStyle name="_Q-Sadovky-výkaz-2003-07-01_3" xfId="22"/>
    <cellStyle name="_Questima- Mazankar-2007-04-24" xfId="23"/>
    <cellStyle name="_Sadovky" xfId="24"/>
    <cellStyle name="_SO 01c_ESO_specifikace" xfId="25"/>
    <cellStyle name="_SO-01 - 14G_elektroinstalace" xfId="26"/>
    <cellStyle name="_Solarix_D2_11_2006" xfId="27"/>
    <cellStyle name="_Solarix_D2_11_2006_1" xfId="28"/>
    <cellStyle name="_Solarix_D2_11_2006_2" xfId="29"/>
    <cellStyle name="_Solarix_D2_11_2006_3" xfId="30"/>
    <cellStyle name="_Solarix_D2_11_2006_4" xfId="31"/>
    <cellStyle name="_Solarix_D2_11_2006_5" xfId="32"/>
    <cellStyle name="_Solarix_D2_11_2006_6" xfId="33"/>
    <cellStyle name="_Solarix_D2_11_2006_7" xfId="34"/>
    <cellStyle name="_Solarix_D2_11_2006_8" xfId="35"/>
    <cellStyle name="_Solarix_D2_11_2006_9" xfId="36"/>
    <cellStyle name="_Solarix_D2_11_2006_A" xfId="37"/>
    <cellStyle name="_Solarix_D2_11_2006_B" xfId="38"/>
    <cellStyle name="_Solarix_D2_11_2006_C" xfId="39"/>
    <cellStyle name="_Solarix_D2_11_2006_D" xfId="40"/>
    <cellStyle name="_Solarix_D2_11_2006_E" xfId="41"/>
    <cellStyle name="_Solarix_D2_11_2006_F" xfId="42"/>
    <cellStyle name="_Solarix_D2_11_2006_G" xfId="43"/>
    <cellStyle name="_Solarix_D2_11_2006_H" xfId="44"/>
    <cellStyle name="_Solarix_D2_11_2006_I" xfId="45"/>
    <cellStyle name="_Solarix_D2_11_2006_J" xfId="46"/>
    <cellStyle name="_Solarix_D2_11_2006_K" xfId="47"/>
    <cellStyle name="_Solarix_D2_11_2006_L" xfId="48"/>
    <cellStyle name="_Solarix_další_2005" xfId="49"/>
    <cellStyle name="_Solarix_další_2005_1" xfId="50"/>
    <cellStyle name="_Solarix_další_2005_2" xfId="51"/>
    <cellStyle name="_Solarix_další_2005_3" xfId="52"/>
    <cellStyle name="_Solarix_další_2005_4" xfId="53"/>
    <cellStyle name="_Solarix_další_2005_5" xfId="54"/>
    <cellStyle name="_Solarix_další_2005_6" xfId="55"/>
    <cellStyle name="_Solarix_další_2005_7" xfId="56"/>
    <cellStyle name="_Solarix_další_2005_8" xfId="57"/>
    <cellStyle name="_Solarix_další_2005_9" xfId="58"/>
    <cellStyle name="_Solarix_další_2005_A" xfId="59"/>
    <cellStyle name="_Solarix_další_2005_B" xfId="60"/>
    <cellStyle name="_Solarix_další_2005_C" xfId="61"/>
    <cellStyle name="_Solarix_další_2005_D" xfId="62"/>
    <cellStyle name="_Solarix_další_2005_E" xfId="63"/>
    <cellStyle name="_Solarix_další_2005_F" xfId="64"/>
    <cellStyle name="_Solarix_další_2005_G" xfId="65"/>
    <cellStyle name="_Solarix_další_2005_H" xfId="66"/>
    <cellStyle name="_Solarix_další_2005_I" xfId="67"/>
    <cellStyle name="_Solarix_další_2005_J" xfId="68"/>
    <cellStyle name="_Solarix_další_2005_K" xfId="69"/>
    <cellStyle name="_Solarix_další_2005_L" xfId="70"/>
    <cellStyle name="_Summary bill of rates COOLINGL" xfId="71"/>
    <cellStyle name="_Summary bill of rates COOLINGL_1" xfId="72"/>
    <cellStyle name="_Summary bill of rates COOLINGL_2" xfId="73"/>
    <cellStyle name="_Summary bill of rates COOLINGL_3" xfId="74"/>
    <cellStyle name="_Summary bill of rates VENTILATIONL" xfId="75"/>
    <cellStyle name="_Summary bill of rates VENTILATIONL_1" xfId="76"/>
    <cellStyle name="_Summary bill of rates VENTILATIONL_2" xfId="77"/>
    <cellStyle name="_Summary bill of rates VENTILATIONL_3" xfId="78"/>
    <cellStyle name="_Thoenig_warennummer_Artikel L2_Ergänzung_29 4 2008" xfId="333"/>
    <cellStyle name="_Thoenig_warennummer_Artikel L2_Ergänzung_29 4 2008 2" xfId="334"/>
    <cellStyle name="_Thoenig_warennummer_ursprung20080508" xfId="335"/>
    <cellStyle name="_Thoenig_warennummer_ursprung20080508 2" xfId="336"/>
    <cellStyle name="_vykopy" xfId="79"/>
    <cellStyle name="_ZTI" xfId="80"/>
    <cellStyle name="_zti_vykopy" xfId="81"/>
    <cellStyle name="1" xfId="82"/>
    <cellStyle name="1_Benice_dům typ M3_propočet_070329" xfId="83"/>
    <cellStyle name="20 % – Zvýraznění1 2" xfId="84"/>
    <cellStyle name="20 % – Zvýraznění1 3" xfId="85"/>
    <cellStyle name="20 % – Zvýraznění2 2" xfId="86"/>
    <cellStyle name="20 % – Zvýraznění2 3" xfId="87"/>
    <cellStyle name="20 % – Zvýraznění3 2" xfId="88"/>
    <cellStyle name="20 % – Zvýraznění3 3" xfId="89"/>
    <cellStyle name="20 % – Zvýraznění4 2" xfId="90"/>
    <cellStyle name="20 % – Zvýraznění4 3" xfId="91"/>
    <cellStyle name="20 % – Zvýraznění5 2" xfId="92"/>
    <cellStyle name="20 % – Zvýraznění5 3" xfId="93"/>
    <cellStyle name="20 % – Zvýraznění6 2" xfId="94"/>
    <cellStyle name="20 % – Zvýraznění6 3" xfId="95"/>
    <cellStyle name="20 % - zvýraznenie1" xfId="96"/>
    <cellStyle name="20 % - zvýraznenie2" xfId="97"/>
    <cellStyle name="20 % - zvýraznenie3" xfId="98"/>
    <cellStyle name="20 % - zvýraznenie4" xfId="99"/>
    <cellStyle name="20 % - zvýraznenie5" xfId="100"/>
    <cellStyle name="20 % - zvýraznenie6" xfId="101"/>
    <cellStyle name="40 % – Zvýraznění1 2" xfId="102"/>
    <cellStyle name="40 % – Zvýraznění1 3" xfId="103"/>
    <cellStyle name="40 % – Zvýraznění2 2" xfId="104"/>
    <cellStyle name="40 % – Zvýraznění2 3" xfId="105"/>
    <cellStyle name="40 % – Zvýraznění3 2" xfId="106"/>
    <cellStyle name="40 % – Zvýraznění3 3" xfId="107"/>
    <cellStyle name="40 % – Zvýraznění4 2" xfId="108"/>
    <cellStyle name="40 % – Zvýraznění4 3" xfId="109"/>
    <cellStyle name="40 % – Zvýraznění5 2" xfId="110"/>
    <cellStyle name="40 % – Zvýraznění5 3" xfId="111"/>
    <cellStyle name="40 % – Zvýraznění6 2" xfId="112"/>
    <cellStyle name="40 % – Zvýraznění6 3" xfId="113"/>
    <cellStyle name="40 % – Zvýraznění6 3 3" xfId="337"/>
    <cellStyle name="40 % – Zvýraznění6 4" xfId="114"/>
    <cellStyle name="40 % - zvýraznenie1" xfId="115"/>
    <cellStyle name="40 % - zvýraznenie2" xfId="116"/>
    <cellStyle name="40 % - zvýraznenie3" xfId="117"/>
    <cellStyle name="40 % - zvýraznenie4" xfId="118"/>
    <cellStyle name="40 % - zvýraznenie5" xfId="119"/>
    <cellStyle name="40 % - zvýraznenie6" xfId="120"/>
    <cellStyle name="60 % – Zvýraznění1 2" xfId="121"/>
    <cellStyle name="60 % – Zvýraznění1 3" xfId="122"/>
    <cellStyle name="60 % – Zvýraznění2 2" xfId="123"/>
    <cellStyle name="60 % – Zvýraznění2 3" xfId="124"/>
    <cellStyle name="60 % – Zvýraznění3 2" xfId="125"/>
    <cellStyle name="60 % – Zvýraznění3 3" xfId="126"/>
    <cellStyle name="60 % – Zvýraznění4 2" xfId="127"/>
    <cellStyle name="60 % – Zvýraznění4 3" xfId="128"/>
    <cellStyle name="60 % – Zvýraznění5 2" xfId="129"/>
    <cellStyle name="60 % – Zvýraznění5 3" xfId="130"/>
    <cellStyle name="60 % – Zvýraznění6 2" xfId="131"/>
    <cellStyle name="60 % – Zvýraznění6 3" xfId="132"/>
    <cellStyle name="60 % - zvýraznenie1" xfId="133"/>
    <cellStyle name="60 % - zvýraznenie2" xfId="134"/>
    <cellStyle name="60 % - zvýraznenie3" xfId="135"/>
    <cellStyle name="60 % - zvýraznenie4" xfId="136"/>
    <cellStyle name="60 % - zvýraznenie5" xfId="137"/>
    <cellStyle name="60 % - zvýraznenie6" xfId="138"/>
    <cellStyle name="Artikl" xfId="139"/>
    <cellStyle name="Artikl-hlavní popis" xfId="140"/>
    <cellStyle name="Artikl-vedlejší popis" xfId="141"/>
    <cellStyle name="balicek" xfId="142"/>
    <cellStyle name="Calc Currency (0)" xfId="143"/>
    <cellStyle name="Calc Currency (2)" xfId="144"/>
    <cellStyle name="Calc Percent (0)" xfId="145"/>
    <cellStyle name="Calc Percent (1)" xfId="146"/>
    <cellStyle name="Calc Percent (2)" xfId="147"/>
    <cellStyle name="Calc Units (0)" xfId="148"/>
    <cellStyle name="Calc Units (1)" xfId="149"/>
    <cellStyle name="Calc Units (2)" xfId="150"/>
    <cellStyle name="Celkem 2" xfId="151"/>
    <cellStyle name="cena" xfId="152"/>
    <cellStyle name="cena mon" xfId="153"/>
    <cellStyle name="cena_EUROSAT cctv_11_2006" xfId="154"/>
    <cellStyle name="Comma [0]_#6 Temps &amp; Contractors" xfId="155"/>
    <cellStyle name="Comma [00]" xfId="156"/>
    <cellStyle name="Comma_#6 Temps &amp; Contractors" xfId="157"/>
    <cellStyle name="Currency [0]_#6 Temps &amp; Contractors" xfId="158"/>
    <cellStyle name="Currency [00]" xfId="159"/>
    <cellStyle name="Currency_#6 Temps &amp; Contractors" xfId="160"/>
    <cellStyle name="čárky [0]_Kabel trasy" xfId="161"/>
    <cellStyle name="Číslo artiklu" xfId="162"/>
    <cellStyle name="Date Short" xfId="163"/>
    <cellStyle name="Dezimal [0]_--&gt;2-1" xfId="164"/>
    <cellStyle name="Dezimal_--&gt;2-1" xfId="165"/>
    <cellStyle name="Dobrá" xfId="166"/>
    <cellStyle name="Dziesiętny [0]_laroux" xfId="167"/>
    <cellStyle name="Dziesiętny_laroux" xfId="168"/>
    <cellStyle name="Enter Currency (0)" xfId="169"/>
    <cellStyle name="Enter Currency (2)" xfId="170"/>
    <cellStyle name="Enter Units (0)" xfId="171"/>
    <cellStyle name="Enter Units (1)" xfId="172"/>
    <cellStyle name="Enter Units (2)" xfId="173"/>
    <cellStyle name="Header1" xfId="174"/>
    <cellStyle name="Header2" xfId="175"/>
    <cellStyle name="hlavicka" xfId="176"/>
    <cellStyle name="Hyperlink" xfId="177"/>
    <cellStyle name="Hypertextový odkaz 2" xfId="178"/>
    <cellStyle name="Hypertextový odkaz 3" xfId="338"/>
    <cellStyle name="Chybně 2" xfId="179"/>
    <cellStyle name="Chybně 3" xfId="180"/>
    <cellStyle name="Kontrolná bunka" xfId="181"/>
    <cellStyle name="Kontrolní buňka 2" xfId="182"/>
    <cellStyle name="Kontrolní buňka 3" xfId="183"/>
    <cellStyle name="lehký dolní okraj" xfId="339"/>
    <cellStyle name="Link Currency (0)" xfId="184"/>
    <cellStyle name="Link Currency (2)" xfId="185"/>
    <cellStyle name="Link Units (0)" xfId="186"/>
    <cellStyle name="Link Units (1)" xfId="187"/>
    <cellStyle name="Link Units (2)" xfId="188"/>
    <cellStyle name="Měna 2" xfId="189"/>
    <cellStyle name="Měna 3" xfId="340"/>
    <cellStyle name="Měna 4" xfId="341"/>
    <cellStyle name="Měna 5" xfId="342"/>
    <cellStyle name="muj" xfId="190"/>
    <cellStyle name="Nadpis" xfId="191"/>
    <cellStyle name="Nadpis 1" xfId="324" builtinId="16"/>
    <cellStyle name="Nadpis 1 2" xfId="192"/>
    <cellStyle name="Nadpis 2 2" xfId="193"/>
    <cellStyle name="Nadpis 3 2" xfId="194"/>
    <cellStyle name="Nadpis 4 2" xfId="195"/>
    <cellStyle name="nadpis kapitoly" xfId="196"/>
    <cellStyle name="NAROW" xfId="197"/>
    <cellStyle name="Název" xfId="323" builtinId="15"/>
    <cellStyle name="Název 2" xfId="198"/>
    <cellStyle name="Název skupiny" xfId="199"/>
    <cellStyle name="Neutrálna" xfId="200"/>
    <cellStyle name="Neutrální 2" xfId="201"/>
    <cellStyle name="Neutrální 3" xfId="202"/>
    <cellStyle name="normal" xfId="203"/>
    <cellStyle name="Normal 2" xfId="736"/>
    <cellStyle name="Normal_Feuil1" xfId="737"/>
    <cellStyle name="normální" xfId="0" builtinId="0"/>
    <cellStyle name="Normální 10" xfId="204"/>
    <cellStyle name="normální 100" xfId="343"/>
    <cellStyle name="Normální 105" xfId="326"/>
    <cellStyle name="Normální 11" xfId="205"/>
    <cellStyle name="Normální 12" xfId="206"/>
    <cellStyle name="Normální 121" xfId="325"/>
    <cellStyle name="Normální 13" xfId="207"/>
    <cellStyle name="Normální 14" xfId="208"/>
    <cellStyle name="Normální 14 2" xfId="1085"/>
    <cellStyle name="Normální 14 3" xfId="742"/>
    <cellStyle name="Normální 15" xfId="209"/>
    <cellStyle name="Normální 16" xfId="210"/>
    <cellStyle name="Normální 17" xfId="211"/>
    <cellStyle name="Normální 18" xfId="327"/>
    <cellStyle name="Normální 19" xfId="735"/>
    <cellStyle name="Normální 19 2" xfId="740"/>
    <cellStyle name="Normální 19 2 2" xfId="1426"/>
    <cellStyle name="Normální 19 2 3" xfId="1084"/>
    <cellStyle name="Normální 19 3" xfId="1424"/>
    <cellStyle name="Normální 19 4" xfId="1082"/>
    <cellStyle name="Normální 2" xfId="212"/>
    <cellStyle name="normální 2 10" xfId="344"/>
    <cellStyle name="Normální 2 2" xfId="213"/>
    <cellStyle name="Normální 2 2 2" xfId="214"/>
    <cellStyle name="Normální 2 2 3" xfId="215"/>
    <cellStyle name="normální 2 2 4" xfId="216"/>
    <cellStyle name="normální 2 2 5" xfId="217"/>
    <cellStyle name="Normální 2 3" xfId="218"/>
    <cellStyle name="Normální 2 4" xfId="219"/>
    <cellStyle name="normální 2 5" xfId="345"/>
    <cellStyle name="normální 2 6" xfId="346"/>
    <cellStyle name="normální 2 7" xfId="347"/>
    <cellStyle name="normální 2 8" xfId="348"/>
    <cellStyle name="normální 2 9" xfId="349"/>
    <cellStyle name="Normální 20" xfId="738"/>
    <cellStyle name="Normální 20 2" xfId="1427"/>
    <cellStyle name="Normální 21" xfId="739"/>
    <cellStyle name="Normální 21 2" xfId="1425"/>
    <cellStyle name="Normální 21 3" xfId="1083"/>
    <cellStyle name="normální 22" xfId="745"/>
    <cellStyle name="normální 23" xfId="741"/>
    <cellStyle name="normální 24" xfId="1428"/>
    <cellStyle name="Normální 3" xfId="220"/>
    <cellStyle name="Normální 3 10" xfId="350"/>
    <cellStyle name="Normální 3 10 2" xfId="1088"/>
    <cellStyle name="Normální 3 10 3" xfId="746"/>
    <cellStyle name="Normální 3 2" xfId="221"/>
    <cellStyle name="Normální 3 2 10" xfId="1086"/>
    <cellStyle name="Normální 3 2 11" xfId="743"/>
    <cellStyle name="Normální 3 2 2" xfId="351"/>
    <cellStyle name="Normální 3 2 2 10" xfId="747"/>
    <cellStyle name="Normální 3 2 2 2" xfId="352"/>
    <cellStyle name="Normální 3 2 2 2 2" xfId="353"/>
    <cellStyle name="Normální 3 2 2 2 2 2" xfId="354"/>
    <cellStyle name="Normální 3 2 2 2 2 2 2" xfId="355"/>
    <cellStyle name="Normální 3 2 2 2 2 2 2 2" xfId="1093"/>
    <cellStyle name="Normální 3 2 2 2 2 2 2 3" xfId="751"/>
    <cellStyle name="Normální 3 2 2 2 2 2 3" xfId="356"/>
    <cellStyle name="Normální 3 2 2 2 2 2 3 2" xfId="1094"/>
    <cellStyle name="Normální 3 2 2 2 2 2 3 3" xfId="752"/>
    <cellStyle name="Normální 3 2 2 2 2 2 4" xfId="357"/>
    <cellStyle name="Normální 3 2 2 2 2 2 4 2" xfId="1095"/>
    <cellStyle name="Normální 3 2 2 2 2 2 4 3" xfId="753"/>
    <cellStyle name="Normální 3 2 2 2 2 2 5" xfId="1092"/>
    <cellStyle name="Normální 3 2 2 2 2 2 6" xfId="750"/>
    <cellStyle name="Normální 3 2 2 2 2 3" xfId="358"/>
    <cellStyle name="Normální 3 2 2 2 2 3 2" xfId="359"/>
    <cellStyle name="Normální 3 2 2 2 2 3 2 2" xfId="1097"/>
    <cellStyle name="Normální 3 2 2 2 2 3 2 3" xfId="755"/>
    <cellStyle name="Normální 3 2 2 2 2 3 3" xfId="360"/>
    <cellStyle name="Normální 3 2 2 2 2 3 3 2" xfId="1098"/>
    <cellStyle name="Normální 3 2 2 2 2 3 3 3" xfId="756"/>
    <cellStyle name="Normální 3 2 2 2 2 3 4" xfId="1096"/>
    <cellStyle name="Normální 3 2 2 2 2 3 5" xfId="754"/>
    <cellStyle name="Normální 3 2 2 2 2 4" xfId="361"/>
    <cellStyle name="Normální 3 2 2 2 2 4 2" xfId="1099"/>
    <cellStyle name="Normální 3 2 2 2 2 4 3" xfId="757"/>
    <cellStyle name="Normální 3 2 2 2 2 5" xfId="362"/>
    <cellStyle name="Normální 3 2 2 2 2 5 2" xfId="1100"/>
    <cellStyle name="Normální 3 2 2 2 2 5 3" xfId="758"/>
    <cellStyle name="Normální 3 2 2 2 2 6" xfId="363"/>
    <cellStyle name="Normální 3 2 2 2 2 6 2" xfId="1101"/>
    <cellStyle name="Normální 3 2 2 2 2 6 3" xfId="759"/>
    <cellStyle name="Normální 3 2 2 2 2 7" xfId="1091"/>
    <cellStyle name="Normální 3 2 2 2 2 8" xfId="749"/>
    <cellStyle name="Normální 3 2 2 2 3" xfId="364"/>
    <cellStyle name="Normální 3 2 2 2 3 2" xfId="365"/>
    <cellStyle name="Normální 3 2 2 2 3 2 2" xfId="1103"/>
    <cellStyle name="Normální 3 2 2 2 3 2 3" xfId="761"/>
    <cellStyle name="Normální 3 2 2 2 3 3" xfId="366"/>
    <cellStyle name="Normální 3 2 2 2 3 3 2" xfId="1104"/>
    <cellStyle name="Normální 3 2 2 2 3 3 3" xfId="762"/>
    <cellStyle name="Normální 3 2 2 2 3 4" xfId="367"/>
    <cellStyle name="Normální 3 2 2 2 3 4 2" xfId="1105"/>
    <cellStyle name="Normální 3 2 2 2 3 4 3" xfId="763"/>
    <cellStyle name="Normální 3 2 2 2 3 5" xfId="1102"/>
    <cellStyle name="Normální 3 2 2 2 3 6" xfId="760"/>
    <cellStyle name="Normální 3 2 2 2 4" xfId="368"/>
    <cellStyle name="Normální 3 2 2 2 4 2" xfId="369"/>
    <cellStyle name="Normální 3 2 2 2 4 2 2" xfId="1107"/>
    <cellStyle name="Normální 3 2 2 2 4 2 3" xfId="765"/>
    <cellStyle name="Normální 3 2 2 2 4 3" xfId="370"/>
    <cellStyle name="Normální 3 2 2 2 4 3 2" xfId="1108"/>
    <cellStyle name="Normální 3 2 2 2 4 3 3" xfId="766"/>
    <cellStyle name="Normální 3 2 2 2 4 4" xfId="1106"/>
    <cellStyle name="Normální 3 2 2 2 4 5" xfId="764"/>
    <cellStyle name="Normální 3 2 2 2 5" xfId="371"/>
    <cellStyle name="Normální 3 2 2 2 5 2" xfId="1109"/>
    <cellStyle name="Normální 3 2 2 2 5 3" xfId="767"/>
    <cellStyle name="Normální 3 2 2 2 6" xfId="372"/>
    <cellStyle name="Normální 3 2 2 2 6 2" xfId="1110"/>
    <cellStyle name="Normální 3 2 2 2 6 3" xfId="768"/>
    <cellStyle name="Normální 3 2 2 2 7" xfId="373"/>
    <cellStyle name="Normální 3 2 2 2 7 2" xfId="1111"/>
    <cellStyle name="Normální 3 2 2 2 7 3" xfId="769"/>
    <cellStyle name="Normální 3 2 2 2 8" xfId="1090"/>
    <cellStyle name="Normální 3 2 2 2 9" xfId="748"/>
    <cellStyle name="Normální 3 2 2 3" xfId="374"/>
    <cellStyle name="Normální 3 2 2 3 2" xfId="375"/>
    <cellStyle name="Normální 3 2 2 3 2 2" xfId="376"/>
    <cellStyle name="Normální 3 2 2 3 2 2 2" xfId="1114"/>
    <cellStyle name="Normální 3 2 2 3 2 2 3" xfId="772"/>
    <cellStyle name="Normální 3 2 2 3 2 3" xfId="377"/>
    <cellStyle name="Normální 3 2 2 3 2 3 2" xfId="1115"/>
    <cellStyle name="Normální 3 2 2 3 2 3 3" xfId="773"/>
    <cellStyle name="Normální 3 2 2 3 2 4" xfId="378"/>
    <cellStyle name="Normální 3 2 2 3 2 4 2" xfId="1116"/>
    <cellStyle name="Normální 3 2 2 3 2 4 3" xfId="774"/>
    <cellStyle name="Normální 3 2 2 3 2 5" xfId="1113"/>
    <cellStyle name="Normální 3 2 2 3 2 6" xfId="771"/>
    <cellStyle name="Normální 3 2 2 3 3" xfId="379"/>
    <cellStyle name="Normální 3 2 2 3 3 2" xfId="380"/>
    <cellStyle name="Normální 3 2 2 3 3 2 2" xfId="1118"/>
    <cellStyle name="Normální 3 2 2 3 3 2 3" xfId="776"/>
    <cellStyle name="Normální 3 2 2 3 3 3" xfId="381"/>
    <cellStyle name="Normální 3 2 2 3 3 3 2" xfId="1119"/>
    <cellStyle name="Normální 3 2 2 3 3 3 3" xfId="777"/>
    <cellStyle name="Normální 3 2 2 3 3 4" xfId="1117"/>
    <cellStyle name="Normální 3 2 2 3 3 5" xfId="775"/>
    <cellStyle name="Normální 3 2 2 3 4" xfId="382"/>
    <cellStyle name="Normální 3 2 2 3 4 2" xfId="1120"/>
    <cellStyle name="Normální 3 2 2 3 4 3" xfId="778"/>
    <cellStyle name="Normální 3 2 2 3 5" xfId="383"/>
    <cellStyle name="Normální 3 2 2 3 5 2" xfId="1121"/>
    <cellStyle name="Normální 3 2 2 3 5 3" xfId="779"/>
    <cellStyle name="Normální 3 2 2 3 6" xfId="384"/>
    <cellStyle name="Normální 3 2 2 3 6 2" xfId="1122"/>
    <cellStyle name="Normální 3 2 2 3 6 3" xfId="780"/>
    <cellStyle name="Normální 3 2 2 3 7" xfId="1112"/>
    <cellStyle name="Normální 3 2 2 3 8" xfId="770"/>
    <cellStyle name="Normální 3 2 2 4" xfId="385"/>
    <cellStyle name="Normální 3 2 2 4 2" xfId="386"/>
    <cellStyle name="Normální 3 2 2 4 2 2" xfId="1124"/>
    <cellStyle name="Normální 3 2 2 4 2 3" xfId="782"/>
    <cellStyle name="Normální 3 2 2 4 3" xfId="387"/>
    <cellStyle name="Normální 3 2 2 4 3 2" xfId="1125"/>
    <cellStyle name="Normální 3 2 2 4 3 3" xfId="783"/>
    <cellStyle name="Normální 3 2 2 4 4" xfId="388"/>
    <cellStyle name="Normální 3 2 2 4 4 2" xfId="1126"/>
    <cellStyle name="Normální 3 2 2 4 4 3" xfId="784"/>
    <cellStyle name="Normální 3 2 2 4 5" xfId="1123"/>
    <cellStyle name="Normální 3 2 2 4 6" xfId="781"/>
    <cellStyle name="Normální 3 2 2 5" xfId="389"/>
    <cellStyle name="Normální 3 2 2 5 2" xfId="390"/>
    <cellStyle name="Normální 3 2 2 5 2 2" xfId="1128"/>
    <cellStyle name="Normální 3 2 2 5 2 3" xfId="786"/>
    <cellStyle name="Normální 3 2 2 5 3" xfId="391"/>
    <cellStyle name="Normální 3 2 2 5 3 2" xfId="1129"/>
    <cellStyle name="Normální 3 2 2 5 3 3" xfId="787"/>
    <cellStyle name="Normální 3 2 2 5 4" xfId="1127"/>
    <cellStyle name="Normální 3 2 2 5 5" xfId="785"/>
    <cellStyle name="Normální 3 2 2 6" xfId="392"/>
    <cellStyle name="Normální 3 2 2 6 2" xfId="1130"/>
    <cellStyle name="Normální 3 2 2 6 3" xfId="788"/>
    <cellStyle name="Normální 3 2 2 7" xfId="393"/>
    <cellStyle name="Normální 3 2 2 7 2" xfId="1131"/>
    <cellStyle name="Normální 3 2 2 7 3" xfId="789"/>
    <cellStyle name="Normální 3 2 2 8" xfId="394"/>
    <cellStyle name="Normální 3 2 2 8 2" xfId="1132"/>
    <cellStyle name="Normální 3 2 2 8 3" xfId="790"/>
    <cellStyle name="Normální 3 2 2 9" xfId="1089"/>
    <cellStyle name="Normální 3 2 3" xfId="395"/>
    <cellStyle name="Normální 3 2 3 2" xfId="396"/>
    <cellStyle name="Normální 3 2 3 2 2" xfId="397"/>
    <cellStyle name="Normální 3 2 3 2 2 2" xfId="398"/>
    <cellStyle name="Normální 3 2 3 2 2 2 2" xfId="1136"/>
    <cellStyle name="Normální 3 2 3 2 2 2 3" xfId="794"/>
    <cellStyle name="Normální 3 2 3 2 2 3" xfId="399"/>
    <cellStyle name="Normální 3 2 3 2 2 3 2" xfId="1137"/>
    <cellStyle name="Normální 3 2 3 2 2 3 3" xfId="795"/>
    <cellStyle name="Normální 3 2 3 2 2 4" xfId="400"/>
    <cellStyle name="Normální 3 2 3 2 2 4 2" xfId="1138"/>
    <cellStyle name="Normální 3 2 3 2 2 4 3" xfId="796"/>
    <cellStyle name="Normální 3 2 3 2 2 5" xfId="1135"/>
    <cellStyle name="Normální 3 2 3 2 2 6" xfId="793"/>
    <cellStyle name="Normální 3 2 3 2 3" xfId="401"/>
    <cellStyle name="Normální 3 2 3 2 3 2" xfId="402"/>
    <cellStyle name="Normální 3 2 3 2 3 2 2" xfId="1140"/>
    <cellStyle name="Normální 3 2 3 2 3 2 3" xfId="798"/>
    <cellStyle name="Normální 3 2 3 2 3 3" xfId="403"/>
    <cellStyle name="Normální 3 2 3 2 3 3 2" xfId="1141"/>
    <cellStyle name="Normální 3 2 3 2 3 3 3" xfId="799"/>
    <cellStyle name="Normální 3 2 3 2 3 4" xfId="1139"/>
    <cellStyle name="Normální 3 2 3 2 3 5" xfId="797"/>
    <cellStyle name="Normální 3 2 3 2 4" xfId="404"/>
    <cellStyle name="Normální 3 2 3 2 4 2" xfId="1142"/>
    <cellStyle name="Normální 3 2 3 2 4 3" xfId="800"/>
    <cellStyle name="Normální 3 2 3 2 5" xfId="405"/>
    <cellStyle name="Normální 3 2 3 2 5 2" xfId="1143"/>
    <cellStyle name="Normální 3 2 3 2 5 3" xfId="801"/>
    <cellStyle name="Normální 3 2 3 2 6" xfId="406"/>
    <cellStyle name="Normální 3 2 3 2 6 2" xfId="1144"/>
    <cellStyle name="Normální 3 2 3 2 6 3" xfId="802"/>
    <cellStyle name="Normální 3 2 3 2 7" xfId="1134"/>
    <cellStyle name="Normální 3 2 3 2 8" xfId="792"/>
    <cellStyle name="Normální 3 2 3 3" xfId="407"/>
    <cellStyle name="Normální 3 2 3 3 2" xfId="408"/>
    <cellStyle name="Normální 3 2 3 3 2 2" xfId="1146"/>
    <cellStyle name="Normální 3 2 3 3 2 3" xfId="804"/>
    <cellStyle name="Normální 3 2 3 3 3" xfId="409"/>
    <cellStyle name="Normální 3 2 3 3 3 2" xfId="1147"/>
    <cellStyle name="Normální 3 2 3 3 3 3" xfId="805"/>
    <cellStyle name="Normální 3 2 3 3 4" xfId="410"/>
    <cellStyle name="Normální 3 2 3 3 4 2" xfId="1148"/>
    <cellStyle name="Normální 3 2 3 3 4 3" xfId="806"/>
    <cellStyle name="Normální 3 2 3 3 5" xfId="1145"/>
    <cellStyle name="Normální 3 2 3 3 6" xfId="803"/>
    <cellStyle name="Normální 3 2 3 4" xfId="411"/>
    <cellStyle name="Normální 3 2 3 4 2" xfId="412"/>
    <cellStyle name="Normální 3 2 3 4 2 2" xfId="1150"/>
    <cellStyle name="Normální 3 2 3 4 2 3" xfId="808"/>
    <cellStyle name="Normální 3 2 3 4 3" xfId="413"/>
    <cellStyle name="Normální 3 2 3 4 3 2" xfId="1151"/>
    <cellStyle name="Normální 3 2 3 4 3 3" xfId="809"/>
    <cellStyle name="Normální 3 2 3 4 4" xfId="1149"/>
    <cellStyle name="Normální 3 2 3 4 5" xfId="807"/>
    <cellStyle name="Normální 3 2 3 5" xfId="414"/>
    <cellStyle name="Normální 3 2 3 5 2" xfId="1152"/>
    <cellStyle name="Normální 3 2 3 5 3" xfId="810"/>
    <cellStyle name="Normální 3 2 3 6" xfId="415"/>
    <cellStyle name="Normální 3 2 3 6 2" xfId="1153"/>
    <cellStyle name="Normální 3 2 3 6 3" xfId="811"/>
    <cellStyle name="Normální 3 2 3 7" xfId="416"/>
    <cellStyle name="Normální 3 2 3 7 2" xfId="1154"/>
    <cellStyle name="Normální 3 2 3 7 3" xfId="812"/>
    <cellStyle name="Normální 3 2 3 8" xfId="1133"/>
    <cellStyle name="Normální 3 2 3 9" xfId="791"/>
    <cellStyle name="Normální 3 2 4" xfId="417"/>
    <cellStyle name="Normální 3 2 4 2" xfId="418"/>
    <cellStyle name="Normální 3 2 4 2 2" xfId="419"/>
    <cellStyle name="Normální 3 2 4 2 2 2" xfId="1157"/>
    <cellStyle name="Normální 3 2 4 2 2 3" xfId="815"/>
    <cellStyle name="Normální 3 2 4 2 3" xfId="420"/>
    <cellStyle name="Normální 3 2 4 2 3 2" xfId="1158"/>
    <cellStyle name="Normální 3 2 4 2 3 3" xfId="816"/>
    <cellStyle name="Normální 3 2 4 2 4" xfId="421"/>
    <cellStyle name="Normální 3 2 4 2 4 2" xfId="1159"/>
    <cellStyle name="Normální 3 2 4 2 4 3" xfId="817"/>
    <cellStyle name="Normální 3 2 4 2 5" xfId="1156"/>
    <cellStyle name="Normální 3 2 4 2 6" xfId="814"/>
    <cellStyle name="Normální 3 2 4 3" xfId="422"/>
    <cellStyle name="Normální 3 2 4 3 2" xfId="423"/>
    <cellStyle name="Normální 3 2 4 3 2 2" xfId="1161"/>
    <cellStyle name="Normální 3 2 4 3 2 3" xfId="819"/>
    <cellStyle name="Normální 3 2 4 3 3" xfId="424"/>
    <cellStyle name="Normální 3 2 4 3 3 2" xfId="1162"/>
    <cellStyle name="Normální 3 2 4 3 3 3" xfId="820"/>
    <cellStyle name="Normální 3 2 4 3 4" xfId="1160"/>
    <cellStyle name="Normální 3 2 4 3 5" xfId="818"/>
    <cellStyle name="Normální 3 2 4 4" xfId="425"/>
    <cellStyle name="Normální 3 2 4 4 2" xfId="1163"/>
    <cellStyle name="Normální 3 2 4 4 3" xfId="821"/>
    <cellStyle name="Normální 3 2 4 5" xfId="426"/>
    <cellStyle name="Normální 3 2 4 5 2" xfId="1164"/>
    <cellStyle name="Normální 3 2 4 5 3" xfId="822"/>
    <cellStyle name="Normální 3 2 4 6" xfId="427"/>
    <cellStyle name="Normální 3 2 4 6 2" xfId="1165"/>
    <cellStyle name="Normální 3 2 4 6 3" xfId="823"/>
    <cellStyle name="Normální 3 2 4 7" xfId="1155"/>
    <cellStyle name="Normální 3 2 4 8" xfId="813"/>
    <cellStyle name="Normální 3 2 5" xfId="428"/>
    <cellStyle name="Normální 3 2 5 2" xfId="429"/>
    <cellStyle name="Normální 3 2 5 2 2" xfId="1167"/>
    <cellStyle name="Normální 3 2 5 2 3" xfId="825"/>
    <cellStyle name="Normální 3 2 5 3" xfId="430"/>
    <cellStyle name="Normální 3 2 5 3 2" xfId="1168"/>
    <cellStyle name="Normální 3 2 5 3 3" xfId="826"/>
    <cellStyle name="Normální 3 2 5 4" xfId="431"/>
    <cellStyle name="Normální 3 2 5 4 2" xfId="1169"/>
    <cellStyle name="Normální 3 2 5 4 3" xfId="827"/>
    <cellStyle name="Normální 3 2 5 5" xfId="1166"/>
    <cellStyle name="Normální 3 2 5 6" xfId="824"/>
    <cellStyle name="Normální 3 2 6" xfId="432"/>
    <cellStyle name="Normální 3 2 6 2" xfId="433"/>
    <cellStyle name="Normální 3 2 6 2 2" xfId="1171"/>
    <cellStyle name="Normální 3 2 6 2 3" xfId="829"/>
    <cellStyle name="Normální 3 2 6 3" xfId="434"/>
    <cellStyle name="Normální 3 2 6 3 2" xfId="1172"/>
    <cellStyle name="Normální 3 2 6 3 3" xfId="830"/>
    <cellStyle name="Normální 3 2 6 4" xfId="1170"/>
    <cellStyle name="Normální 3 2 6 5" xfId="828"/>
    <cellStyle name="Normální 3 2 7" xfId="435"/>
    <cellStyle name="Normální 3 2 7 2" xfId="1173"/>
    <cellStyle name="Normální 3 2 7 3" xfId="831"/>
    <cellStyle name="Normální 3 2 8" xfId="436"/>
    <cellStyle name="Normální 3 2 8 2" xfId="1174"/>
    <cellStyle name="Normální 3 2 8 3" xfId="832"/>
    <cellStyle name="Normální 3 2 9" xfId="437"/>
    <cellStyle name="Normální 3 2 9 2" xfId="1175"/>
    <cellStyle name="Normální 3 2 9 3" xfId="833"/>
    <cellStyle name="normální 3 3" xfId="222"/>
    <cellStyle name="Normální 3 3 2" xfId="438"/>
    <cellStyle name="Normální 3 3 2 2" xfId="439"/>
    <cellStyle name="Normální 3 3 2 2 2" xfId="440"/>
    <cellStyle name="Normální 3 3 2 2 2 2" xfId="441"/>
    <cellStyle name="Normální 3 3 2 2 2 2 2" xfId="1179"/>
    <cellStyle name="Normální 3 3 2 2 2 2 3" xfId="837"/>
    <cellStyle name="Normální 3 3 2 2 2 3" xfId="442"/>
    <cellStyle name="Normální 3 3 2 2 2 3 2" xfId="1180"/>
    <cellStyle name="Normální 3 3 2 2 2 3 3" xfId="838"/>
    <cellStyle name="Normální 3 3 2 2 2 4" xfId="443"/>
    <cellStyle name="Normální 3 3 2 2 2 4 2" xfId="1181"/>
    <cellStyle name="Normální 3 3 2 2 2 4 3" xfId="839"/>
    <cellStyle name="Normální 3 3 2 2 2 5" xfId="1178"/>
    <cellStyle name="Normální 3 3 2 2 2 6" xfId="836"/>
    <cellStyle name="Normální 3 3 2 2 3" xfId="444"/>
    <cellStyle name="Normální 3 3 2 2 3 2" xfId="445"/>
    <cellStyle name="Normální 3 3 2 2 3 2 2" xfId="1183"/>
    <cellStyle name="Normální 3 3 2 2 3 2 3" xfId="841"/>
    <cellStyle name="Normální 3 3 2 2 3 3" xfId="446"/>
    <cellStyle name="Normální 3 3 2 2 3 3 2" xfId="1184"/>
    <cellStyle name="Normální 3 3 2 2 3 3 3" xfId="842"/>
    <cellStyle name="Normální 3 3 2 2 3 4" xfId="1182"/>
    <cellStyle name="Normální 3 3 2 2 3 5" xfId="840"/>
    <cellStyle name="Normální 3 3 2 2 4" xfId="447"/>
    <cellStyle name="Normální 3 3 2 2 4 2" xfId="1185"/>
    <cellStyle name="Normální 3 3 2 2 4 3" xfId="843"/>
    <cellStyle name="Normální 3 3 2 2 5" xfId="448"/>
    <cellStyle name="Normální 3 3 2 2 5 2" xfId="1186"/>
    <cellStyle name="Normální 3 3 2 2 5 3" xfId="844"/>
    <cellStyle name="Normální 3 3 2 2 6" xfId="449"/>
    <cellStyle name="Normální 3 3 2 2 6 2" xfId="1187"/>
    <cellStyle name="Normální 3 3 2 2 6 3" xfId="845"/>
    <cellStyle name="Normální 3 3 2 2 7" xfId="1177"/>
    <cellStyle name="Normální 3 3 2 2 8" xfId="835"/>
    <cellStyle name="Normální 3 3 2 3" xfId="450"/>
    <cellStyle name="Normální 3 3 2 3 2" xfId="451"/>
    <cellStyle name="Normální 3 3 2 3 2 2" xfId="1189"/>
    <cellStyle name="Normální 3 3 2 3 2 3" xfId="847"/>
    <cellStyle name="Normální 3 3 2 3 3" xfId="452"/>
    <cellStyle name="Normální 3 3 2 3 3 2" xfId="1190"/>
    <cellStyle name="Normální 3 3 2 3 3 3" xfId="848"/>
    <cellStyle name="Normální 3 3 2 3 4" xfId="453"/>
    <cellStyle name="Normální 3 3 2 3 4 2" xfId="1191"/>
    <cellStyle name="Normální 3 3 2 3 4 3" xfId="849"/>
    <cellStyle name="Normální 3 3 2 3 5" xfId="1188"/>
    <cellStyle name="Normální 3 3 2 3 6" xfId="846"/>
    <cellStyle name="Normální 3 3 2 4" xfId="454"/>
    <cellStyle name="Normální 3 3 2 4 2" xfId="455"/>
    <cellStyle name="Normální 3 3 2 4 2 2" xfId="1193"/>
    <cellStyle name="Normální 3 3 2 4 2 3" xfId="851"/>
    <cellStyle name="Normální 3 3 2 4 3" xfId="456"/>
    <cellStyle name="Normální 3 3 2 4 3 2" xfId="1194"/>
    <cellStyle name="Normální 3 3 2 4 3 3" xfId="852"/>
    <cellStyle name="Normální 3 3 2 4 4" xfId="1192"/>
    <cellStyle name="Normální 3 3 2 4 5" xfId="850"/>
    <cellStyle name="Normální 3 3 2 5" xfId="457"/>
    <cellStyle name="Normální 3 3 2 5 2" xfId="1195"/>
    <cellStyle name="Normální 3 3 2 5 3" xfId="853"/>
    <cellStyle name="Normální 3 3 2 6" xfId="458"/>
    <cellStyle name="Normální 3 3 2 6 2" xfId="1196"/>
    <cellStyle name="Normální 3 3 2 6 3" xfId="854"/>
    <cellStyle name="Normální 3 3 2 7" xfId="459"/>
    <cellStyle name="Normální 3 3 2 7 2" xfId="1197"/>
    <cellStyle name="Normální 3 3 2 7 3" xfId="855"/>
    <cellStyle name="Normální 3 3 2 8" xfId="1176"/>
    <cellStyle name="Normální 3 3 2 9" xfId="834"/>
    <cellStyle name="Normální 3 3 3" xfId="460"/>
    <cellStyle name="Normální 3 3 3 2" xfId="461"/>
    <cellStyle name="Normální 3 3 3 2 2" xfId="462"/>
    <cellStyle name="Normální 3 3 3 2 2 2" xfId="1200"/>
    <cellStyle name="Normální 3 3 3 2 2 3" xfId="858"/>
    <cellStyle name="Normální 3 3 3 2 3" xfId="463"/>
    <cellStyle name="Normální 3 3 3 2 3 2" xfId="1201"/>
    <cellStyle name="Normální 3 3 3 2 3 3" xfId="859"/>
    <cellStyle name="Normální 3 3 3 2 4" xfId="464"/>
    <cellStyle name="Normální 3 3 3 2 4 2" xfId="1202"/>
    <cellStyle name="Normální 3 3 3 2 4 3" xfId="860"/>
    <cellStyle name="Normální 3 3 3 2 5" xfId="1199"/>
    <cellStyle name="Normální 3 3 3 2 6" xfId="857"/>
    <cellStyle name="Normální 3 3 3 3" xfId="465"/>
    <cellStyle name="Normální 3 3 3 3 2" xfId="466"/>
    <cellStyle name="Normální 3 3 3 3 2 2" xfId="1204"/>
    <cellStyle name="Normální 3 3 3 3 2 3" xfId="862"/>
    <cellStyle name="Normální 3 3 3 3 3" xfId="467"/>
    <cellStyle name="Normální 3 3 3 3 3 2" xfId="1205"/>
    <cellStyle name="Normální 3 3 3 3 3 3" xfId="863"/>
    <cellStyle name="Normální 3 3 3 3 4" xfId="1203"/>
    <cellStyle name="Normální 3 3 3 3 5" xfId="861"/>
    <cellStyle name="Normální 3 3 3 4" xfId="468"/>
    <cellStyle name="Normální 3 3 3 4 2" xfId="1206"/>
    <cellStyle name="Normální 3 3 3 4 3" xfId="864"/>
    <cellStyle name="Normální 3 3 3 5" xfId="469"/>
    <cellStyle name="Normální 3 3 3 5 2" xfId="1207"/>
    <cellStyle name="Normální 3 3 3 5 3" xfId="865"/>
    <cellStyle name="Normální 3 3 3 6" xfId="470"/>
    <cellStyle name="Normální 3 3 3 6 2" xfId="1208"/>
    <cellStyle name="Normální 3 3 3 6 3" xfId="866"/>
    <cellStyle name="Normální 3 3 3 7" xfId="1198"/>
    <cellStyle name="Normální 3 3 3 8" xfId="856"/>
    <cellStyle name="Normální 3 3 4" xfId="471"/>
    <cellStyle name="Normální 3 3 4 2" xfId="472"/>
    <cellStyle name="Normální 3 3 4 2 2" xfId="1210"/>
    <cellStyle name="Normální 3 3 4 2 3" xfId="868"/>
    <cellStyle name="Normální 3 3 4 3" xfId="473"/>
    <cellStyle name="Normální 3 3 4 3 2" xfId="1211"/>
    <cellStyle name="Normální 3 3 4 3 3" xfId="869"/>
    <cellStyle name="Normální 3 3 4 4" xfId="474"/>
    <cellStyle name="Normální 3 3 4 4 2" xfId="1212"/>
    <cellStyle name="Normální 3 3 4 4 3" xfId="870"/>
    <cellStyle name="Normální 3 3 4 5" xfId="1209"/>
    <cellStyle name="Normální 3 3 4 6" xfId="867"/>
    <cellStyle name="Normální 3 3 5" xfId="475"/>
    <cellStyle name="Normální 3 3 5 2" xfId="476"/>
    <cellStyle name="Normální 3 3 5 2 2" xfId="1214"/>
    <cellStyle name="Normální 3 3 5 2 3" xfId="872"/>
    <cellStyle name="Normální 3 3 5 3" xfId="477"/>
    <cellStyle name="Normální 3 3 5 3 2" xfId="1215"/>
    <cellStyle name="Normální 3 3 5 3 3" xfId="873"/>
    <cellStyle name="Normální 3 3 5 4" xfId="1213"/>
    <cellStyle name="Normální 3 3 5 5" xfId="871"/>
    <cellStyle name="Normální 3 3 6" xfId="478"/>
    <cellStyle name="Normální 3 3 6 2" xfId="1216"/>
    <cellStyle name="Normální 3 3 6 3" xfId="874"/>
    <cellStyle name="Normální 3 3 7" xfId="479"/>
    <cellStyle name="Normální 3 3 7 2" xfId="1217"/>
    <cellStyle name="Normální 3 3 7 3" xfId="875"/>
    <cellStyle name="Normální 3 3 8" xfId="480"/>
    <cellStyle name="Normální 3 3 8 2" xfId="1218"/>
    <cellStyle name="Normální 3 3 8 3" xfId="876"/>
    <cellStyle name="normální 3 4" xfId="223"/>
    <cellStyle name="Normální 3 4 2" xfId="481"/>
    <cellStyle name="Normální 3 4 2 2" xfId="482"/>
    <cellStyle name="Normální 3 4 2 2 2" xfId="483"/>
    <cellStyle name="Normální 3 4 2 2 2 2" xfId="1221"/>
    <cellStyle name="Normální 3 4 2 2 2 3" xfId="879"/>
    <cellStyle name="Normální 3 4 2 2 3" xfId="484"/>
    <cellStyle name="Normální 3 4 2 2 3 2" xfId="1222"/>
    <cellStyle name="Normální 3 4 2 2 3 3" xfId="880"/>
    <cellStyle name="Normální 3 4 2 2 4" xfId="485"/>
    <cellStyle name="Normální 3 4 2 2 4 2" xfId="1223"/>
    <cellStyle name="Normální 3 4 2 2 4 3" xfId="881"/>
    <cellStyle name="Normální 3 4 2 2 5" xfId="1220"/>
    <cellStyle name="Normální 3 4 2 2 6" xfId="878"/>
    <cellStyle name="Normální 3 4 2 3" xfId="486"/>
    <cellStyle name="Normální 3 4 2 3 2" xfId="487"/>
    <cellStyle name="Normální 3 4 2 3 2 2" xfId="1225"/>
    <cellStyle name="Normální 3 4 2 3 2 3" xfId="883"/>
    <cellStyle name="Normální 3 4 2 3 3" xfId="488"/>
    <cellStyle name="Normální 3 4 2 3 3 2" xfId="1226"/>
    <cellStyle name="Normální 3 4 2 3 3 3" xfId="884"/>
    <cellStyle name="Normální 3 4 2 3 4" xfId="1224"/>
    <cellStyle name="Normální 3 4 2 3 5" xfId="882"/>
    <cellStyle name="Normální 3 4 2 4" xfId="489"/>
    <cellStyle name="Normální 3 4 2 4 2" xfId="1227"/>
    <cellStyle name="Normální 3 4 2 4 3" xfId="885"/>
    <cellStyle name="Normální 3 4 2 5" xfId="490"/>
    <cellStyle name="Normální 3 4 2 5 2" xfId="1228"/>
    <cellStyle name="Normální 3 4 2 5 3" xfId="886"/>
    <cellStyle name="Normální 3 4 2 6" xfId="491"/>
    <cellStyle name="Normální 3 4 2 6 2" xfId="1229"/>
    <cellStyle name="Normální 3 4 2 6 3" xfId="887"/>
    <cellStyle name="Normální 3 4 2 7" xfId="1219"/>
    <cellStyle name="Normální 3 4 2 8" xfId="877"/>
    <cellStyle name="Normální 3 4 3" xfId="492"/>
    <cellStyle name="Normální 3 4 3 2" xfId="493"/>
    <cellStyle name="Normální 3 4 3 2 2" xfId="1231"/>
    <cellStyle name="Normální 3 4 3 2 3" xfId="889"/>
    <cellStyle name="Normální 3 4 3 3" xfId="494"/>
    <cellStyle name="Normální 3 4 3 3 2" xfId="1232"/>
    <cellStyle name="Normální 3 4 3 3 3" xfId="890"/>
    <cellStyle name="Normální 3 4 3 4" xfId="495"/>
    <cellStyle name="Normální 3 4 3 4 2" xfId="1233"/>
    <cellStyle name="Normální 3 4 3 4 3" xfId="891"/>
    <cellStyle name="Normální 3 4 3 5" xfId="1230"/>
    <cellStyle name="Normální 3 4 3 6" xfId="888"/>
    <cellStyle name="Normální 3 4 4" xfId="496"/>
    <cellStyle name="Normální 3 4 4 2" xfId="497"/>
    <cellStyle name="Normální 3 4 4 2 2" xfId="1235"/>
    <cellStyle name="Normální 3 4 4 2 3" xfId="893"/>
    <cellStyle name="Normální 3 4 4 3" xfId="498"/>
    <cellStyle name="Normální 3 4 4 3 2" xfId="1236"/>
    <cellStyle name="Normální 3 4 4 3 3" xfId="894"/>
    <cellStyle name="Normální 3 4 4 4" xfId="1234"/>
    <cellStyle name="Normální 3 4 4 5" xfId="892"/>
    <cellStyle name="Normální 3 4 5" xfId="499"/>
    <cellStyle name="Normální 3 4 5 2" xfId="1237"/>
    <cellStyle name="Normální 3 4 5 3" xfId="895"/>
    <cellStyle name="Normální 3 4 6" xfId="500"/>
    <cellStyle name="Normální 3 4 6 2" xfId="1238"/>
    <cellStyle name="Normální 3 4 6 3" xfId="896"/>
    <cellStyle name="Normální 3 4 7" xfId="501"/>
    <cellStyle name="Normální 3 4 7 2" xfId="1239"/>
    <cellStyle name="Normální 3 4 7 3" xfId="897"/>
    <cellStyle name="Normální 3 5" xfId="224"/>
    <cellStyle name="Normální 3 5 2" xfId="502"/>
    <cellStyle name="Normální 3 5 2 2" xfId="503"/>
    <cellStyle name="Normální 3 5 2 2 2" xfId="1241"/>
    <cellStyle name="Normální 3 5 2 2 3" xfId="899"/>
    <cellStyle name="Normální 3 5 2 3" xfId="504"/>
    <cellStyle name="Normální 3 5 2 3 2" xfId="1242"/>
    <cellStyle name="Normální 3 5 2 3 3" xfId="900"/>
    <cellStyle name="Normální 3 5 2 4" xfId="505"/>
    <cellStyle name="Normální 3 5 2 4 2" xfId="1243"/>
    <cellStyle name="Normální 3 5 2 4 3" xfId="901"/>
    <cellStyle name="Normální 3 5 2 5" xfId="1240"/>
    <cellStyle name="Normální 3 5 2 6" xfId="898"/>
    <cellStyle name="Normální 3 5 3" xfId="506"/>
    <cellStyle name="Normální 3 5 3 2" xfId="507"/>
    <cellStyle name="Normální 3 5 3 2 2" xfId="1245"/>
    <cellStyle name="Normální 3 5 3 2 3" xfId="903"/>
    <cellStyle name="Normální 3 5 3 3" xfId="508"/>
    <cellStyle name="Normální 3 5 3 3 2" xfId="1246"/>
    <cellStyle name="Normální 3 5 3 3 3" xfId="904"/>
    <cellStyle name="Normální 3 5 3 4" xfId="1244"/>
    <cellStyle name="Normální 3 5 3 5" xfId="902"/>
    <cellStyle name="Normální 3 5 4" xfId="509"/>
    <cellStyle name="Normální 3 5 4 2" xfId="1247"/>
    <cellStyle name="Normální 3 5 4 3" xfId="905"/>
    <cellStyle name="Normální 3 5 5" xfId="510"/>
    <cellStyle name="Normální 3 5 5 2" xfId="1248"/>
    <cellStyle name="Normální 3 5 5 3" xfId="906"/>
    <cellStyle name="Normální 3 5 6" xfId="511"/>
    <cellStyle name="Normální 3 5 6 2" xfId="1249"/>
    <cellStyle name="Normální 3 5 6 3" xfId="907"/>
    <cellStyle name="Normální 3 6" xfId="225"/>
    <cellStyle name="Normální 3 6 2" xfId="512"/>
    <cellStyle name="Normální 3 6 2 2" xfId="1250"/>
    <cellStyle name="Normální 3 6 2 3" xfId="908"/>
    <cellStyle name="Normální 3 6 3" xfId="513"/>
    <cellStyle name="Normální 3 6 3 2" xfId="1251"/>
    <cellStyle name="Normální 3 6 3 3" xfId="909"/>
    <cellStyle name="Normální 3 6 4" xfId="514"/>
    <cellStyle name="Normální 3 6 4 2" xfId="1252"/>
    <cellStyle name="Normální 3 6 4 3" xfId="910"/>
    <cellStyle name="Normální 3 7" xfId="515"/>
    <cellStyle name="Normální 3 7 2" xfId="516"/>
    <cellStyle name="Normální 3 7 2 2" xfId="1254"/>
    <cellStyle name="Normální 3 7 2 3" xfId="912"/>
    <cellStyle name="Normální 3 7 3" xfId="517"/>
    <cellStyle name="Normální 3 7 3 2" xfId="1255"/>
    <cellStyle name="Normální 3 7 3 3" xfId="913"/>
    <cellStyle name="Normální 3 7 4" xfId="1253"/>
    <cellStyle name="Normální 3 7 5" xfId="911"/>
    <cellStyle name="Normální 3 8" xfId="518"/>
    <cellStyle name="Normální 3 8 2" xfId="1256"/>
    <cellStyle name="Normální 3 8 3" xfId="914"/>
    <cellStyle name="Normální 3 9" xfId="519"/>
    <cellStyle name="Normální 3 9 2" xfId="1257"/>
    <cellStyle name="Normální 3 9 3" xfId="915"/>
    <cellStyle name="Normální 4" xfId="226"/>
    <cellStyle name="Normální 4 10" xfId="227"/>
    <cellStyle name="Normální 4 11" xfId="1087"/>
    <cellStyle name="Normální 4 12" xfId="744"/>
    <cellStyle name="normální 4 2" xfId="228"/>
    <cellStyle name="Normální 4 2 2" xfId="520"/>
    <cellStyle name="Normální 4 2 2 10" xfId="916"/>
    <cellStyle name="Normální 4 2 2 2" xfId="521"/>
    <cellStyle name="Normální 4 2 2 2 2" xfId="522"/>
    <cellStyle name="Normální 4 2 2 2 2 2" xfId="523"/>
    <cellStyle name="Normální 4 2 2 2 2 2 2" xfId="524"/>
    <cellStyle name="Normální 4 2 2 2 2 2 2 2" xfId="1262"/>
    <cellStyle name="Normální 4 2 2 2 2 2 2 3" xfId="920"/>
    <cellStyle name="Normální 4 2 2 2 2 2 3" xfId="525"/>
    <cellStyle name="Normální 4 2 2 2 2 2 3 2" xfId="1263"/>
    <cellStyle name="Normální 4 2 2 2 2 2 3 3" xfId="921"/>
    <cellStyle name="Normální 4 2 2 2 2 2 4" xfId="526"/>
    <cellStyle name="Normální 4 2 2 2 2 2 4 2" xfId="1264"/>
    <cellStyle name="Normální 4 2 2 2 2 2 4 3" xfId="922"/>
    <cellStyle name="Normální 4 2 2 2 2 2 5" xfId="1261"/>
    <cellStyle name="Normální 4 2 2 2 2 2 6" xfId="919"/>
    <cellStyle name="Normální 4 2 2 2 2 3" xfId="527"/>
    <cellStyle name="Normální 4 2 2 2 2 3 2" xfId="528"/>
    <cellStyle name="Normální 4 2 2 2 2 3 2 2" xfId="1266"/>
    <cellStyle name="Normální 4 2 2 2 2 3 2 3" xfId="924"/>
    <cellStyle name="Normální 4 2 2 2 2 3 3" xfId="529"/>
    <cellStyle name="Normální 4 2 2 2 2 3 3 2" xfId="1267"/>
    <cellStyle name="Normální 4 2 2 2 2 3 3 3" xfId="925"/>
    <cellStyle name="Normální 4 2 2 2 2 3 4" xfId="1265"/>
    <cellStyle name="Normální 4 2 2 2 2 3 5" xfId="923"/>
    <cellStyle name="Normální 4 2 2 2 2 4" xfId="530"/>
    <cellStyle name="Normální 4 2 2 2 2 4 2" xfId="1268"/>
    <cellStyle name="Normální 4 2 2 2 2 4 3" xfId="926"/>
    <cellStyle name="Normální 4 2 2 2 2 5" xfId="531"/>
    <cellStyle name="Normální 4 2 2 2 2 5 2" xfId="1269"/>
    <cellStyle name="Normální 4 2 2 2 2 5 3" xfId="927"/>
    <cellStyle name="Normální 4 2 2 2 2 6" xfId="532"/>
    <cellStyle name="Normální 4 2 2 2 2 6 2" xfId="1270"/>
    <cellStyle name="Normální 4 2 2 2 2 6 3" xfId="928"/>
    <cellStyle name="Normální 4 2 2 2 2 7" xfId="1260"/>
    <cellStyle name="Normální 4 2 2 2 2 8" xfId="918"/>
    <cellStyle name="Normální 4 2 2 2 3" xfId="533"/>
    <cellStyle name="Normální 4 2 2 2 3 2" xfId="534"/>
    <cellStyle name="Normální 4 2 2 2 3 2 2" xfId="1272"/>
    <cellStyle name="Normální 4 2 2 2 3 2 3" xfId="930"/>
    <cellStyle name="Normální 4 2 2 2 3 3" xfId="535"/>
    <cellStyle name="Normální 4 2 2 2 3 3 2" xfId="1273"/>
    <cellStyle name="Normální 4 2 2 2 3 3 3" xfId="931"/>
    <cellStyle name="Normální 4 2 2 2 3 4" xfId="536"/>
    <cellStyle name="Normální 4 2 2 2 3 4 2" xfId="1274"/>
    <cellStyle name="Normální 4 2 2 2 3 4 3" xfId="932"/>
    <cellStyle name="Normální 4 2 2 2 3 5" xfId="1271"/>
    <cellStyle name="Normální 4 2 2 2 3 6" xfId="929"/>
    <cellStyle name="Normální 4 2 2 2 4" xfId="537"/>
    <cellStyle name="Normální 4 2 2 2 4 2" xfId="538"/>
    <cellStyle name="Normální 4 2 2 2 4 2 2" xfId="1276"/>
    <cellStyle name="Normální 4 2 2 2 4 2 3" xfId="934"/>
    <cellStyle name="Normální 4 2 2 2 4 3" xfId="539"/>
    <cellStyle name="Normální 4 2 2 2 4 3 2" xfId="1277"/>
    <cellStyle name="Normální 4 2 2 2 4 3 3" xfId="935"/>
    <cellStyle name="Normální 4 2 2 2 4 4" xfId="1275"/>
    <cellStyle name="Normální 4 2 2 2 4 5" xfId="933"/>
    <cellStyle name="Normální 4 2 2 2 5" xfId="540"/>
    <cellStyle name="Normální 4 2 2 2 5 2" xfId="1278"/>
    <cellStyle name="Normální 4 2 2 2 5 3" xfId="936"/>
    <cellStyle name="Normální 4 2 2 2 6" xfId="541"/>
    <cellStyle name="Normální 4 2 2 2 6 2" xfId="1279"/>
    <cellStyle name="Normální 4 2 2 2 6 3" xfId="937"/>
    <cellStyle name="Normální 4 2 2 2 7" xfId="542"/>
    <cellStyle name="Normální 4 2 2 2 7 2" xfId="1280"/>
    <cellStyle name="Normální 4 2 2 2 7 3" xfId="938"/>
    <cellStyle name="Normální 4 2 2 2 8" xfId="1259"/>
    <cellStyle name="Normální 4 2 2 2 9" xfId="917"/>
    <cellStyle name="Normální 4 2 2 3" xfId="543"/>
    <cellStyle name="Normální 4 2 2 3 2" xfId="544"/>
    <cellStyle name="Normální 4 2 2 3 2 2" xfId="545"/>
    <cellStyle name="Normální 4 2 2 3 2 2 2" xfId="1283"/>
    <cellStyle name="Normální 4 2 2 3 2 2 3" xfId="941"/>
    <cellStyle name="Normální 4 2 2 3 2 3" xfId="546"/>
    <cellStyle name="Normální 4 2 2 3 2 3 2" xfId="1284"/>
    <cellStyle name="Normální 4 2 2 3 2 3 3" xfId="942"/>
    <cellStyle name="Normální 4 2 2 3 2 4" xfId="547"/>
    <cellStyle name="Normální 4 2 2 3 2 4 2" xfId="1285"/>
    <cellStyle name="Normální 4 2 2 3 2 4 3" xfId="943"/>
    <cellStyle name="Normální 4 2 2 3 2 5" xfId="1282"/>
    <cellStyle name="Normální 4 2 2 3 2 6" xfId="940"/>
    <cellStyle name="Normální 4 2 2 3 3" xfId="548"/>
    <cellStyle name="Normální 4 2 2 3 3 2" xfId="549"/>
    <cellStyle name="Normální 4 2 2 3 3 2 2" xfId="1287"/>
    <cellStyle name="Normální 4 2 2 3 3 2 3" xfId="945"/>
    <cellStyle name="Normální 4 2 2 3 3 3" xfId="550"/>
    <cellStyle name="Normální 4 2 2 3 3 3 2" xfId="1288"/>
    <cellStyle name="Normální 4 2 2 3 3 3 3" xfId="946"/>
    <cellStyle name="Normální 4 2 2 3 3 4" xfId="1286"/>
    <cellStyle name="Normální 4 2 2 3 3 5" xfId="944"/>
    <cellStyle name="Normální 4 2 2 3 4" xfId="551"/>
    <cellStyle name="Normální 4 2 2 3 4 2" xfId="1289"/>
    <cellStyle name="Normální 4 2 2 3 4 3" xfId="947"/>
    <cellStyle name="Normální 4 2 2 3 5" xfId="552"/>
    <cellStyle name="Normální 4 2 2 3 5 2" xfId="1290"/>
    <cellStyle name="Normální 4 2 2 3 5 3" xfId="948"/>
    <cellStyle name="Normální 4 2 2 3 6" xfId="553"/>
    <cellStyle name="Normální 4 2 2 3 6 2" xfId="1291"/>
    <cellStyle name="Normální 4 2 2 3 6 3" xfId="949"/>
    <cellStyle name="Normální 4 2 2 3 7" xfId="1281"/>
    <cellStyle name="Normální 4 2 2 3 8" xfId="939"/>
    <cellStyle name="Normální 4 2 2 4" xfId="554"/>
    <cellStyle name="Normální 4 2 2 4 2" xfId="555"/>
    <cellStyle name="Normální 4 2 2 4 2 2" xfId="1293"/>
    <cellStyle name="Normální 4 2 2 4 2 3" xfId="951"/>
    <cellStyle name="Normální 4 2 2 4 3" xfId="556"/>
    <cellStyle name="Normální 4 2 2 4 3 2" xfId="1294"/>
    <cellStyle name="Normální 4 2 2 4 3 3" xfId="952"/>
    <cellStyle name="Normální 4 2 2 4 4" xfId="557"/>
    <cellStyle name="Normální 4 2 2 4 4 2" xfId="1295"/>
    <cellStyle name="Normální 4 2 2 4 4 3" xfId="953"/>
    <cellStyle name="Normální 4 2 2 4 5" xfId="1292"/>
    <cellStyle name="Normální 4 2 2 4 6" xfId="950"/>
    <cellStyle name="Normální 4 2 2 5" xfId="558"/>
    <cellStyle name="Normální 4 2 2 5 2" xfId="559"/>
    <cellStyle name="Normální 4 2 2 5 2 2" xfId="1297"/>
    <cellStyle name="Normální 4 2 2 5 2 3" xfId="955"/>
    <cellStyle name="Normální 4 2 2 5 3" xfId="560"/>
    <cellStyle name="Normální 4 2 2 5 3 2" xfId="1298"/>
    <cellStyle name="Normální 4 2 2 5 3 3" xfId="956"/>
    <cellStyle name="Normální 4 2 2 5 4" xfId="1296"/>
    <cellStyle name="Normální 4 2 2 5 5" xfId="954"/>
    <cellStyle name="Normální 4 2 2 6" xfId="561"/>
    <cellStyle name="Normální 4 2 2 6 2" xfId="1299"/>
    <cellStyle name="Normální 4 2 2 6 3" xfId="957"/>
    <cellStyle name="Normální 4 2 2 7" xfId="562"/>
    <cellStyle name="Normální 4 2 2 7 2" xfId="1300"/>
    <cellStyle name="Normální 4 2 2 7 3" xfId="958"/>
    <cellStyle name="Normální 4 2 2 8" xfId="563"/>
    <cellStyle name="Normální 4 2 2 8 2" xfId="1301"/>
    <cellStyle name="Normální 4 2 2 8 3" xfId="959"/>
    <cellStyle name="Normální 4 2 2 9" xfId="1258"/>
    <cellStyle name="Normální 4 2 3" xfId="564"/>
    <cellStyle name="Normální 4 2 3 2" xfId="565"/>
    <cellStyle name="Normální 4 2 3 2 2" xfId="566"/>
    <cellStyle name="Normální 4 2 3 2 2 2" xfId="567"/>
    <cellStyle name="Normální 4 2 3 2 2 2 2" xfId="1305"/>
    <cellStyle name="Normální 4 2 3 2 2 2 3" xfId="963"/>
    <cellStyle name="Normální 4 2 3 2 2 3" xfId="568"/>
    <cellStyle name="Normální 4 2 3 2 2 3 2" xfId="1306"/>
    <cellStyle name="Normální 4 2 3 2 2 3 3" xfId="964"/>
    <cellStyle name="Normální 4 2 3 2 2 4" xfId="569"/>
    <cellStyle name="Normální 4 2 3 2 2 4 2" xfId="1307"/>
    <cellStyle name="Normální 4 2 3 2 2 4 3" xfId="965"/>
    <cellStyle name="Normální 4 2 3 2 2 5" xfId="1304"/>
    <cellStyle name="Normální 4 2 3 2 2 6" xfId="962"/>
    <cellStyle name="Normální 4 2 3 2 3" xfId="570"/>
    <cellStyle name="Normální 4 2 3 2 3 2" xfId="571"/>
    <cellStyle name="Normální 4 2 3 2 3 2 2" xfId="1309"/>
    <cellStyle name="Normální 4 2 3 2 3 2 3" xfId="967"/>
    <cellStyle name="Normální 4 2 3 2 3 3" xfId="572"/>
    <cellStyle name="Normální 4 2 3 2 3 3 2" xfId="1310"/>
    <cellStyle name="Normální 4 2 3 2 3 3 3" xfId="968"/>
    <cellStyle name="Normální 4 2 3 2 3 4" xfId="1308"/>
    <cellStyle name="Normální 4 2 3 2 3 5" xfId="966"/>
    <cellStyle name="Normální 4 2 3 2 4" xfId="573"/>
    <cellStyle name="Normální 4 2 3 2 4 2" xfId="1311"/>
    <cellStyle name="Normální 4 2 3 2 4 3" xfId="969"/>
    <cellStyle name="Normální 4 2 3 2 5" xfId="574"/>
    <cellStyle name="Normální 4 2 3 2 5 2" xfId="1312"/>
    <cellStyle name="Normální 4 2 3 2 5 3" xfId="970"/>
    <cellStyle name="Normální 4 2 3 2 6" xfId="575"/>
    <cellStyle name="Normální 4 2 3 2 6 2" xfId="1313"/>
    <cellStyle name="Normální 4 2 3 2 6 3" xfId="971"/>
    <cellStyle name="Normální 4 2 3 2 7" xfId="1303"/>
    <cellStyle name="Normální 4 2 3 2 8" xfId="961"/>
    <cellStyle name="Normální 4 2 3 3" xfId="576"/>
    <cellStyle name="Normální 4 2 3 3 2" xfId="577"/>
    <cellStyle name="Normální 4 2 3 3 2 2" xfId="1315"/>
    <cellStyle name="Normální 4 2 3 3 2 3" xfId="973"/>
    <cellStyle name="Normální 4 2 3 3 3" xfId="578"/>
    <cellStyle name="Normální 4 2 3 3 3 2" xfId="1316"/>
    <cellStyle name="Normální 4 2 3 3 3 3" xfId="974"/>
    <cellStyle name="Normální 4 2 3 3 4" xfId="579"/>
    <cellStyle name="Normální 4 2 3 3 4 2" xfId="1317"/>
    <cellStyle name="Normální 4 2 3 3 4 3" xfId="975"/>
    <cellStyle name="Normální 4 2 3 3 5" xfId="1314"/>
    <cellStyle name="Normální 4 2 3 3 6" xfId="972"/>
    <cellStyle name="Normální 4 2 3 4" xfId="580"/>
    <cellStyle name="Normální 4 2 3 4 2" xfId="581"/>
    <cellStyle name="Normální 4 2 3 4 2 2" xfId="1319"/>
    <cellStyle name="Normální 4 2 3 4 2 3" xfId="977"/>
    <cellStyle name="Normální 4 2 3 4 3" xfId="582"/>
    <cellStyle name="Normální 4 2 3 4 3 2" xfId="1320"/>
    <cellStyle name="Normální 4 2 3 4 3 3" xfId="978"/>
    <cellStyle name="Normální 4 2 3 4 4" xfId="1318"/>
    <cellStyle name="Normální 4 2 3 4 5" xfId="976"/>
    <cellStyle name="Normální 4 2 3 5" xfId="583"/>
    <cellStyle name="Normální 4 2 3 5 2" xfId="1321"/>
    <cellStyle name="Normální 4 2 3 5 3" xfId="979"/>
    <cellStyle name="Normální 4 2 3 6" xfId="584"/>
    <cellStyle name="Normální 4 2 3 6 2" xfId="1322"/>
    <cellStyle name="Normální 4 2 3 6 3" xfId="980"/>
    <cellStyle name="Normální 4 2 3 7" xfId="585"/>
    <cellStyle name="Normální 4 2 3 7 2" xfId="1323"/>
    <cellStyle name="Normální 4 2 3 7 3" xfId="981"/>
    <cellStyle name="Normální 4 2 3 8" xfId="1302"/>
    <cellStyle name="Normální 4 2 3 9" xfId="960"/>
    <cellStyle name="Normální 4 2 4" xfId="586"/>
    <cellStyle name="Normální 4 2 4 2" xfId="587"/>
    <cellStyle name="Normální 4 2 4 2 2" xfId="588"/>
    <cellStyle name="Normální 4 2 4 2 2 2" xfId="1326"/>
    <cellStyle name="Normální 4 2 4 2 2 3" xfId="984"/>
    <cellStyle name="Normální 4 2 4 2 3" xfId="589"/>
    <cellStyle name="Normální 4 2 4 2 3 2" xfId="1327"/>
    <cellStyle name="Normální 4 2 4 2 3 3" xfId="985"/>
    <cellStyle name="Normální 4 2 4 2 4" xfId="590"/>
    <cellStyle name="Normální 4 2 4 2 4 2" xfId="1328"/>
    <cellStyle name="Normální 4 2 4 2 4 3" xfId="986"/>
    <cellStyle name="Normální 4 2 4 2 5" xfId="1325"/>
    <cellStyle name="Normální 4 2 4 2 6" xfId="983"/>
    <cellStyle name="Normální 4 2 4 3" xfId="591"/>
    <cellStyle name="Normální 4 2 4 3 2" xfId="592"/>
    <cellStyle name="Normální 4 2 4 3 2 2" xfId="1330"/>
    <cellStyle name="Normální 4 2 4 3 2 3" xfId="988"/>
    <cellStyle name="Normální 4 2 4 3 3" xfId="593"/>
    <cellStyle name="Normální 4 2 4 3 3 2" xfId="1331"/>
    <cellStyle name="Normální 4 2 4 3 3 3" xfId="989"/>
    <cellStyle name="Normální 4 2 4 3 4" xfId="1329"/>
    <cellStyle name="Normální 4 2 4 3 5" xfId="987"/>
    <cellStyle name="Normální 4 2 4 4" xfId="594"/>
    <cellStyle name="Normální 4 2 4 4 2" xfId="1332"/>
    <cellStyle name="Normální 4 2 4 4 3" xfId="990"/>
    <cellStyle name="Normální 4 2 4 5" xfId="595"/>
    <cellStyle name="Normální 4 2 4 5 2" xfId="1333"/>
    <cellStyle name="Normální 4 2 4 5 3" xfId="991"/>
    <cellStyle name="Normální 4 2 4 6" xfId="596"/>
    <cellStyle name="Normální 4 2 4 6 2" xfId="1334"/>
    <cellStyle name="Normální 4 2 4 6 3" xfId="992"/>
    <cellStyle name="Normální 4 2 4 7" xfId="1324"/>
    <cellStyle name="Normální 4 2 4 8" xfId="982"/>
    <cellStyle name="Normální 4 2 5" xfId="597"/>
    <cellStyle name="Normální 4 2 5 2" xfId="598"/>
    <cellStyle name="Normální 4 2 5 2 2" xfId="1336"/>
    <cellStyle name="Normální 4 2 5 2 3" xfId="994"/>
    <cellStyle name="Normální 4 2 5 3" xfId="599"/>
    <cellStyle name="Normální 4 2 5 3 2" xfId="1337"/>
    <cellStyle name="Normální 4 2 5 3 3" xfId="995"/>
    <cellStyle name="Normální 4 2 5 4" xfId="600"/>
    <cellStyle name="Normální 4 2 5 4 2" xfId="1338"/>
    <cellStyle name="Normální 4 2 5 4 3" xfId="996"/>
    <cellStyle name="Normální 4 2 5 5" xfId="1335"/>
    <cellStyle name="Normální 4 2 5 6" xfId="993"/>
    <cellStyle name="Normální 4 2 6" xfId="601"/>
    <cellStyle name="Normální 4 2 6 2" xfId="602"/>
    <cellStyle name="Normální 4 2 6 2 2" xfId="1340"/>
    <cellStyle name="Normální 4 2 6 2 3" xfId="998"/>
    <cellStyle name="Normální 4 2 6 3" xfId="603"/>
    <cellStyle name="Normální 4 2 6 3 2" xfId="1341"/>
    <cellStyle name="Normální 4 2 6 3 3" xfId="999"/>
    <cellStyle name="Normální 4 2 6 4" xfId="1339"/>
    <cellStyle name="Normální 4 2 6 5" xfId="997"/>
    <cellStyle name="Normální 4 2 7" xfId="604"/>
    <cellStyle name="Normální 4 2 7 2" xfId="1342"/>
    <cellStyle name="Normální 4 2 7 3" xfId="1000"/>
    <cellStyle name="Normální 4 2 8" xfId="605"/>
    <cellStyle name="Normální 4 2 8 2" xfId="1343"/>
    <cellStyle name="Normální 4 2 8 3" xfId="1001"/>
    <cellStyle name="Normální 4 2 9" xfId="606"/>
    <cellStyle name="Normální 4 2 9 2" xfId="1344"/>
    <cellStyle name="Normální 4 2 9 3" xfId="1002"/>
    <cellStyle name="Normální 4 3" xfId="229"/>
    <cellStyle name="Normální 4 3 2" xfId="607"/>
    <cellStyle name="Normální 4 3 2 2" xfId="608"/>
    <cellStyle name="Normální 4 3 2 2 2" xfId="609"/>
    <cellStyle name="Normální 4 3 2 2 2 2" xfId="610"/>
    <cellStyle name="Normální 4 3 2 2 2 2 2" xfId="1348"/>
    <cellStyle name="Normální 4 3 2 2 2 2 3" xfId="1006"/>
    <cellStyle name="Normální 4 3 2 2 2 3" xfId="611"/>
    <cellStyle name="Normální 4 3 2 2 2 3 2" xfId="1349"/>
    <cellStyle name="Normální 4 3 2 2 2 3 3" xfId="1007"/>
    <cellStyle name="Normální 4 3 2 2 2 4" xfId="612"/>
    <cellStyle name="Normální 4 3 2 2 2 4 2" xfId="1350"/>
    <cellStyle name="Normální 4 3 2 2 2 4 3" xfId="1008"/>
    <cellStyle name="Normální 4 3 2 2 2 5" xfId="1347"/>
    <cellStyle name="Normální 4 3 2 2 2 6" xfId="1005"/>
    <cellStyle name="Normální 4 3 2 2 3" xfId="613"/>
    <cellStyle name="Normální 4 3 2 2 3 2" xfId="614"/>
    <cellStyle name="Normální 4 3 2 2 3 2 2" xfId="1352"/>
    <cellStyle name="Normální 4 3 2 2 3 2 3" xfId="1010"/>
    <cellStyle name="Normální 4 3 2 2 3 3" xfId="615"/>
    <cellStyle name="Normální 4 3 2 2 3 3 2" xfId="1353"/>
    <cellStyle name="Normální 4 3 2 2 3 3 3" xfId="1011"/>
    <cellStyle name="Normální 4 3 2 2 3 4" xfId="1351"/>
    <cellStyle name="Normální 4 3 2 2 3 5" xfId="1009"/>
    <cellStyle name="Normální 4 3 2 2 4" xfId="616"/>
    <cellStyle name="Normální 4 3 2 2 4 2" xfId="1354"/>
    <cellStyle name="Normální 4 3 2 2 4 3" xfId="1012"/>
    <cellStyle name="Normální 4 3 2 2 5" xfId="617"/>
    <cellStyle name="Normální 4 3 2 2 5 2" xfId="1355"/>
    <cellStyle name="Normální 4 3 2 2 5 3" xfId="1013"/>
    <cellStyle name="Normální 4 3 2 2 6" xfId="618"/>
    <cellStyle name="Normální 4 3 2 2 6 2" xfId="1356"/>
    <cellStyle name="Normální 4 3 2 2 6 3" xfId="1014"/>
    <cellStyle name="Normální 4 3 2 2 7" xfId="1346"/>
    <cellStyle name="Normální 4 3 2 2 8" xfId="1004"/>
    <cellStyle name="Normální 4 3 2 3" xfId="619"/>
    <cellStyle name="Normální 4 3 2 3 2" xfId="620"/>
    <cellStyle name="Normální 4 3 2 3 2 2" xfId="1358"/>
    <cellStyle name="Normální 4 3 2 3 2 3" xfId="1016"/>
    <cellStyle name="Normální 4 3 2 3 3" xfId="621"/>
    <cellStyle name="Normální 4 3 2 3 3 2" xfId="1359"/>
    <cellStyle name="Normální 4 3 2 3 3 3" xfId="1017"/>
    <cellStyle name="Normální 4 3 2 3 4" xfId="622"/>
    <cellStyle name="Normální 4 3 2 3 4 2" xfId="1360"/>
    <cellStyle name="Normální 4 3 2 3 4 3" xfId="1018"/>
    <cellStyle name="Normální 4 3 2 3 5" xfId="1357"/>
    <cellStyle name="Normální 4 3 2 3 6" xfId="1015"/>
    <cellStyle name="Normální 4 3 2 4" xfId="623"/>
    <cellStyle name="Normální 4 3 2 4 2" xfId="624"/>
    <cellStyle name="Normální 4 3 2 4 2 2" xfId="1362"/>
    <cellStyle name="Normální 4 3 2 4 2 3" xfId="1020"/>
    <cellStyle name="Normální 4 3 2 4 3" xfId="625"/>
    <cellStyle name="Normální 4 3 2 4 3 2" xfId="1363"/>
    <cellStyle name="Normální 4 3 2 4 3 3" xfId="1021"/>
    <cellStyle name="Normální 4 3 2 4 4" xfId="1361"/>
    <cellStyle name="Normální 4 3 2 4 5" xfId="1019"/>
    <cellStyle name="Normální 4 3 2 5" xfId="626"/>
    <cellStyle name="Normální 4 3 2 5 2" xfId="1364"/>
    <cellStyle name="Normální 4 3 2 5 3" xfId="1022"/>
    <cellStyle name="Normální 4 3 2 6" xfId="627"/>
    <cellStyle name="Normální 4 3 2 6 2" xfId="1365"/>
    <cellStyle name="Normální 4 3 2 6 3" xfId="1023"/>
    <cellStyle name="Normální 4 3 2 7" xfId="628"/>
    <cellStyle name="Normální 4 3 2 7 2" xfId="1366"/>
    <cellStyle name="Normální 4 3 2 7 3" xfId="1024"/>
    <cellStyle name="Normální 4 3 2 8" xfId="1345"/>
    <cellStyle name="Normální 4 3 2 9" xfId="1003"/>
    <cellStyle name="Normální 4 3 3" xfId="629"/>
    <cellStyle name="Normální 4 3 3 2" xfId="630"/>
    <cellStyle name="Normální 4 3 3 2 2" xfId="631"/>
    <cellStyle name="Normální 4 3 3 2 2 2" xfId="1369"/>
    <cellStyle name="Normální 4 3 3 2 2 3" xfId="1027"/>
    <cellStyle name="Normální 4 3 3 2 3" xfId="632"/>
    <cellStyle name="Normální 4 3 3 2 3 2" xfId="1370"/>
    <cellStyle name="Normální 4 3 3 2 3 3" xfId="1028"/>
    <cellStyle name="Normální 4 3 3 2 4" xfId="633"/>
    <cellStyle name="Normální 4 3 3 2 4 2" xfId="1371"/>
    <cellStyle name="Normální 4 3 3 2 4 3" xfId="1029"/>
    <cellStyle name="Normální 4 3 3 2 5" xfId="1368"/>
    <cellStyle name="Normální 4 3 3 2 6" xfId="1026"/>
    <cellStyle name="Normální 4 3 3 3" xfId="634"/>
    <cellStyle name="Normální 4 3 3 3 2" xfId="635"/>
    <cellStyle name="Normální 4 3 3 3 2 2" xfId="1373"/>
    <cellStyle name="Normální 4 3 3 3 2 3" xfId="1031"/>
    <cellStyle name="Normální 4 3 3 3 3" xfId="636"/>
    <cellStyle name="Normální 4 3 3 3 3 2" xfId="1374"/>
    <cellStyle name="Normální 4 3 3 3 3 3" xfId="1032"/>
    <cellStyle name="Normální 4 3 3 3 4" xfId="1372"/>
    <cellStyle name="Normální 4 3 3 3 5" xfId="1030"/>
    <cellStyle name="Normální 4 3 3 4" xfId="637"/>
    <cellStyle name="Normální 4 3 3 4 2" xfId="1375"/>
    <cellStyle name="Normální 4 3 3 4 3" xfId="1033"/>
    <cellStyle name="Normální 4 3 3 5" xfId="638"/>
    <cellStyle name="Normální 4 3 3 5 2" xfId="1376"/>
    <cellStyle name="Normální 4 3 3 5 3" xfId="1034"/>
    <cellStyle name="Normální 4 3 3 6" xfId="639"/>
    <cellStyle name="Normální 4 3 3 6 2" xfId="1377"/>
    <cellStyle name="Normální 4 3 3 6 3" xfId="1035"/>
    <cellStyle name="Normální 4 3 3 7" xfId="1367"/>
    <cellStyle name="Normální 4 3 3 8" xfId="1025"/>
    <cellStyle name="Normální 4 3 4" xfId="640"/>
    <cellStyle name="Normální 4 3 4 2" xfId="641"/>
    <cellStyle name="Normální 4 3 4 2 2" xfId="1379"/>
    <cellStyle name="Normální 4 3 4 2 3" xfId="1037"/>
    <cellStyle name="Normální 4 3 4 3" xfId="642"/>
    <cellStyle name="Normální 4 3 4 3 2" xfId="1380"/>
    <cellStyle name="Normální 4 3 4 3 3" xfId="1038"/>
    <cellStyle name="Normální 4 3 4 4" xfId="643"/>
    <cellStyle name="Normální 4 3 4 4 2" xfId="1381"/>
    <cellStyle name="Normální 4 3 4 4 3" xfId="1039"/>
    <cellStyle name="Normální 4 3 4 5" xfId="1378"/>
    <cellStyle name="Normální 4 3 4 6" xfId="1036"/>
    <cellStyle name="Normální 4 3 5" xfId="644"/>
    <cellStyle name="Normální 4 3 5 2" xfId="645"/>
    <cellStyle name="Normální 4 3 5 2 2" xfId="1383"/>
    <cellStyle name="Normální 4 3 5 2 3" xfId="1041"/>
    <cellStyle name="Normální 4 3 5 3" xfId="646"/>
    <cellStyle name="Normální 4 3 5 3 2" xfId="1384"/>
    <cellStyle name="Normální 4 3 5 3 3" xfId="1042"/>
    <cellStyle name="Normální 4 3 5 4" xfId="1382"/>
    <cellStyle name="Normální 4 3 5 5" xfId="1040"/>
    <cellStyle name="Normální 4 3 6" xfId="647"/>
    <cellStyle name="Normální 4 3 6 2" xfId="1385"/>
    <cellStyle name="Normální 4 3 6 3" xfId="1043"/>
    <cellStyle name="Normální 4 3 7" xfId="648"/>
    <cellStyle name="Normální 4 3 7 2" xfId="1386"/>
    <cellStyle name="Normální 4 3 7 3" xfId="1044"/>
    <cellStyle name="Normální 4 3 8" xfId="649"/>
    <cellStyle name="Normální 4 3 8 2" xfId="1387"/>
    <cellStyle name="Normální 4 3 8 3" xfId="1045"/>
    <cellStyle name="Normální 4 4" xfId="230"/>
    <cellStyle name="Normální 4 4 2" xfId="650"/>
    <cellStyle name="Normální 4 4 2 2" xfId="651"/>
    <cellStyle name="Normální 4 4 2 2 2" xfId="652"/>
    <cellStyle name="Normální 4 4 2 2 2 2" xfId="1390"/>
    <cellStyle name="Normální 4 4 2 2 2 3" xfId="1048"/>
    <cellStyle name="Normální 4 4 2 2 3" xfId="653"/>
    <cellStyle name="Normální 4 4 2 2 3 2" xfId="1391"/>
    <cellStyle name="Normální 4 4 2 2 3 3" xfId="1049"/>
    <cellStyle name="Normální 4 4 2 2 4" xfId="654"/>
    <cellStyle name="Normální 4 4 2 2 4 2" xfId="1392"/>
    <cellStyle name="Normální 4 4 2 2 4 3" xfId="1050"/>
    <cellStyle name="Normální 4 4 2 2 5" xfId="1389"/>
    <cellStyle name="Normální 4 4 2 2 6" xfId="1047"/>
    <cellStyle name="Normální 4 4 2 3" xfId="655"/>
    <cellStyle name="Normální 4 4 2 3 2" xfId="656"/>
    <cellStyle name="Normální 4 4 2 3 2 2" xfId="1394"/>
    <cellStyle name="Normální 4 4 2 3 2 3" xfId="1052"/>
    <cellStyle name="Normální 4 4 2 3 3" xfId="657"/>
    <cellStyle name="Normální 4 4 2 3 3 2" xfId="1395"/>
    <cellStyle name="Normální 4 4 2 3 3 3" xfId="1053"/>
    <cellStyle name="Normální 4 4 2 3 4" xfId="1393"/>
    <cellStyle name="Normální 4 4 2 3 5" xfId="1051"/>
    <cellStyle name="Normální 4 4 2 4" xfId="658"/>
    <cellStyle name="Normální 4 4 2 4 2" xfId="1396"/>
    <cellStyle name="Normální 4 4 2 4 3" xfId="1054"/>
    <cellStyle name="Normální 4 4 2 5" xfId="659"/>
    <cellStyle name="Normální 4 4 2 5 2" xfId="1397"/>
    <cellStyle name="Normální 4 4 2 5 3" xfId="1055"/>
    <cellStyle name="Normální 4 4 2 6" xfId="660"/>
    <cellStyle name="Normální 4 4 2 6 2" xfId="1398"/>
    <cellStyle name="Normální 4 4 2 6 3" xfId="1056"/>
    <cellStyle name="Normální 4 4 2 7" xfId="1388"/>
    <cellStyle name="Normální 4 4 2 8" xfId="1046"/>
    <cellStyle name="Normální 4 4 3" xfId="661"/>
    <cellStyle name="Normální 4 4 3 2" xfId="662"/>
    <cellStyle name="Normální 4 4 3 2 2" xfId="1400"/>
    <cellStyle name="Normální 4 4 3 2 3" xfId="1058"/>
    <cellStyle name="Normální 4 4 3 3" xfId="663"/>
    <cellStyle name="Normální 4 4 3 3 2" xfId="1401"/>
    <cellStyle name="Normální 4 4 3 3 3" xfId="1059"/>
    <cellStyle name="Normální 4 4 3 4" xfId="664"/>
    <cellStyle name="Normální 4 4 3 4 2" xfId="1402"/>
    <cellStyle name="Normální 4 4 3 4 3" xfId="1060"/>
    <cellStyle name="Normální 4 4 3 5" xfId="1399"/>
    <cellStyle name="Normální 4 4 3 6" xfId="1057"/>
    <cellStyle name="Normální 4 4 4" xfId="665"/>
    <cellStyle name="Normální 4 4 4 2" xfId="666"/>
    <cellStyle name="Normální 4 4 4 2 2" xfId="1404"/>
    <cellStyle name="Normální 4 4 4 2 3" xfId="1062"/>
    <cellStyle name="Normální 4 4 4 3" xfId="667"/>
    <cellStyle name="Normální 4 4 4 3 2" xfId="1405"/>
    <cellStyle name="Normální 4 4 4 3 3" xfId="1063"/>
    <cellStyle name="Normální 4 4 4 4" xfId="1403"/>
    <cellStyle name="Normální 4 4 4 5" xfId="1061"/>
    <cellStyle name="Normální 4 4 5" xfId="668"/>
    <cellStyle name="Normální 4 4 5 2" xfId="1406"/>
    <cellStyle name="Normální 4 4 5 3" xfId="1064"/>
    <cellStyle name="Normální 4 4 6" xfId="669"/>
    <cellStyle name="Normální 4 4 6 2" xfId="1407"/>
    <cellStyle name="Normální 4 4 6 3" xfId="1065"/>
    <cellStyle name="Normální 4 4 7" xfId="670"/>
    <cellStyle name="Normální 4 4 7 2" xfId="1408"/>
    <cellStyle name="Normální 4 4 7 3" xfId="1066"/>
    <cellStyle name="Normální 4 5" xfId="231"/>
    <cellStyle name="Normální 4 5 2" xfId="671"/>
    <cellStyle name="Normální 4 5 2 2" xfId="672"/>
    <cellStyle name="Normální 4 5 2 2 2" xfId="1410"/>
    <cellStyle name="Normální 4 5 2 2 3" xfId="1068"/>
    <cellStyle name="Normální 4 5 2 3" xfId="673"/>
    <cellStyle name="Normální 4 5 2 3 2" xfId="1411"/>
    <cellStyle name="Normální 4 5 2 3 3" xfId="1069"/>
    <cellStyle name="Normální 4 5 2 4" xfId="674"/>
    <cellStyle name="Normální 4 5 2 4 2" xfId="1412"/>
    <cellStyle name="Normální 4 5 2 4 3" xfId="1070"/>
    <cellStyle name="Normální 4 5 2 5" xfId="1409"/>
    <cellStyle name="Normální 4 5 2 6" xfId="1067"/>
    <cellStyle name="Normální 4 5 3" xfId="675"/>
    <cellStyle name="Normální 4 5 3 2" xfId="676"/>
    <cellStyle name="Normální 4 5 3 2 2" xfId="1414"/>
    <cellStyle name="Normální 4 5 3 2 3" xfId="1072"/>
    <cellStyle name="Normální 4 5 3 3" xfId="677"/>
    <cellStyle name="Normální 4 5 3 3 2" xfId="1415"/>
    <cellStyle name="Normální 4 5 3 3 3" xfId="1073"/>
    <cellStyle name="Normální 4 5 3 4" xfId="1413"/>
    <cellStyle name="Normální 4 5 3 5" xfId="1071"/>
    <cellStyle name="Normální 4 5 4" xfId="678"/>
    <cellStyle name="Normální 4 5 4 2" xfId="1416"/>
    <cellStyle name="Normální 4 5 4 3" xfId="1074"/>
    <cellStyle name="Normální 4 5 5" xfId="679"/>
    <cellStyle name="Normální 4 5 5 2" xfId="1417"/>
    <cellStyle name="Normální 4 5 5 3" xfId="1075"/>
    <cellStyle name="Normální 4 5 6" xfId="680"/>
    <cellStyle name="Normální 4 5 6 2" xfId="1418"/>
    <cellStyle name="Normální 4 5 6 3" xfId="1076"/>
    <cellStyle name="Normální 4 6" xfId="232"/>
    <cellStyle name="Normální 4 6 2" xfId="681"/>
    <cellStyle name="Normální 4 6 2 2" xfId="1419"/>
    <cellStyle name="Normální 4 6 2 3" xfId="1077"/>
    <cellStyle name="Normální 4 6 3" xfId="682"/>
    <cellStyle name="Normální 4 6 3 2" xfId="1420"/>
    <cellStyle name="Normální 4 6 3 3" xfId="1078"/>
    <cellStyle name="Normální 4 6 4" xfId="683"/>
    <cellStyle name="Normální 4 6 4 2" xfId="1421"/>
    <cellStyle name="Normální 4 6 4 3" xfId="1079"/>
    <cellStyle name="Normální 4 7" xfId="233"/>
    <cellStyle name="Normální 4 7 2" xfId="684"/>
    <cellStyle name="Normální 4 7 2 2" xfId="1422"/>
    <cellStyle name="Normální 4 7 2 3" xfId="1080"/>
    <cellStyle name="Normální 4 7 3" xfId="685"/>
    <cellStyle name="Normální 4 7 3 2" xfId="1423"/>
    <cellStyle name="Normální 4 7 3 3" xfId="1081"/>
    <cellStyle name="Normální 4 8" xfId="234"/>
    <cellStyle name="Normální 4 9" xfId="235"/>
    <cellStyle name="normální 5" xfId="236"/>
    <cellStyle name="Normální 5 2" xfId="237"/>
    <cellStyle name="Normální 6" xfId="238"/>
    <cellStyle name="Normální 6 2" xfId="239"/>
    <cellStyle name="Normální 6 3" xfId="240"/>
    <cellStyle name="Normální 6 3 2" xfId="241"/>
    <cellStyle name="Normální 6 4" xfId="242"/>
    <cellStyle name="Normální 7" xfId="243"/>
    <cellStyle name="Normální 8" xfId="244"/>
    <cellStyle name="Normální 9" xfId="245"/>
    <cellStyle name="Normální 9 2" xfId="246"/>
    <cellStyle name="Normální 9 3" xfId="247"/>
    <cellStyle name="Normální 9 3 2" xfId="248"/>
    <cellStyle name="normální_POL.XLS 2" xfId="733"/>
    <cellStyle name="normální_RO42-3-P1,P3_T02" xfId="734"/>
    <cellStyle name="Normalny_Ceny jedn" xfId="249"/>
    <cellStyle name="novinka" xfId="250"/>
    <cellStyle name="oddíl" xfId="251"/>
    <cellStyle name="Percent [0]" xfId="252"/>
    <cellStyle name="Percent [00]" xfId="253"/>
    <cellStyle name="Percent_#6 Temps &amp; Contractors" xfId="254"/>
    <cellStyle name="počty kusů" xfId="255"/>
    <cellStyle name="polozka" xfId="256"/>
    <cellStyle name="popis" xfId="257"/>
    <cellStyle name="popis polozky" xfId="258"/>
    <cellStyle name="Poznámka 2" xfId="259"/>
    <cellStyle name="Poznámka 3" xfId="260"/>
    <cellStyle name="Poznámka 4" xfId="261"/>
    <cellStyle name="Prepojená bunka" xfId="262"/>
    <cellStyle name="PrePop Currency (0)" xfId="263"/>
    <cellStyle name="PrePop Currency (2)" xfId="264"/>
    <cellStyle name="PrePop Units (0)" xfId="265"/>
    <cellStyle name="PrePop Units (1)" xfId="266"/>
    <cellStyle name="PrePop Units (2)" xfId="267"/>
    <cellStyle name="Procenta 2" xfId="268"/>
    <cellStyle name="Procenta 3" xfId="686"/>
    <cellStyle name="Procenta 4" xfId="687"/>
    <cellStyle name="Propojená buňka 2" xfId="269"/>
    <cellStyle name="SAPBEXaggData" xfId="688"/>
    <cellStyle name="SAPBEXaggDataEmph" xfId="689"/>
    <cellStyle name="SAPBEXaggItem" xfId="690"/>
    <cellStyle name="SAPBEXaggItemX" xfId="691"/>
    <cellStyle name="SAPBEXexcBad7" xfId="692"/>
    <cellStyle name="SAPBEXexcBad8" xfId="693"/>
    <cellStyle name="SAPBEXexcBad9" xfId="694"/>
    <cellStyle name="SAPBEXexcCritical4" xfId="695"/>
    <cellStyle name="SAPBEXexcCritical5" xfId="696"/>
    <cellStyle name="SAPBEXexcCritical6" xfId="697"/>
    <cellStyle name="SAPBEXexcGood1" xfId="698"/>
    <cellStyle name="SAPBEXexcGood2" xfId="699"/>
    <cellStyle name="SAPBEXexcGood3" xfId="700"/>
    <cellStyle name="SAPBEXfilterDrill" xfId="701"/>
    <cellStyle name="SAPBEXfilterItem" xfId="702"/>
    <cellStyle name="SAPBEXfilterText" xfId="703"/>
    <cellStyle name="SAPBEXformats" xfId="704"/>
    <cellStyle name="SAPBEXheaderItem" xfId="705"/>
    <cellStyle name="SAPBEXheaderText" xfId="706"/>
    <cellStyle name="SAPBEXHLevel0" xfId="707"/>
    <cellStyle name="SAPBEXHLevel0 2" xfId="708"/>
    <cellStyle name="SAPBEXHLevel0X" xfId="709"/>
    <cellStyle name="SAPBEXHLevel0X 2" xfId="710"/>
    <cellStyle name="SAPBEXHLevel1" xfId="711"/>
    <cellStyle name="SAPBEXHLevel1 2" xfId="712"/>
    <cellStyle name="SAPBEXHLevel1X" xfId="713"/>
    <cellStyle name="SAPBEXHLevel1X 2" xfId="714"/>
    <cellStyle name="SAPBEXHLevel2" xfId="715"/>
    <cellStyle name="SAPBEXHLevel2X" xfId="716"/>
    <cellStyle name="SAPBEXHLevel2X 2" xfId="717"/>
    <cellStyle name="SAPBEXHLevel3" xfId="718"/>
    <cellStyle name="SAPBEXHLevel3 2" xfId="719"/>
    <cellStyle name="SAPBEXHLevel3X" xfId="720"/>
    <cellStyle name="SAPBEXHLevel3X 2" xfId="721"/>
    <cellStyle name="SAPBEXchaText" xfId="722"/>
    <cellStyle name="SAPBEXresData" xfId="723"/>
    <cellStyle name="SAPBEXresDataEmph" xfId="724"/>
    <cellStyle name="SAPBEXresItem" xfId="725"/>
    <cellStyle name="SAPBEXresItemX" xfId="726"/>
    <cellStyle name="SAPBEXstdData" xfId="727"/>
    <cellStyle name="SAPBEXstdDataEmph" xfId="728"/>
    <cellStyle name="SAPBEXstdItem" xfId="729"/>
    <cellStyle name="SAPBEXstdItemX" xfId="730"/>
    <cellStyle name="SAPBEXtitle" xfId="731"/>
    <cellStyle name="SAPBEXundefined" xfId="732"/>
    <cellStyle name="Skupiny artiklů" xfId="270"/>
    <cellStyle name="snizeni" xfId="271"/>
    <cellStyle name="Specifikace" xfId="272"/>
    <cellStyle name="Spolu" xfId="273"/>
    <cellStyle name="Správně 2" xfId="274"/>
    <cellStyle name="Správně 3" xfId="275"/>
    <cellStyle name="Standard_--&gt;2-1" xfId="276"/>
    <cellStyle name="Styl 1" xfId="277"/>
    <cellStyle name="Styl 1 2" xfId="278"/>
    <cellStyle name="Styl 1 3" xfId="279"/>
    <cellStyle name="Text Indent A" xfId="280"/>
    <cellStyle name="Text Indent B" xfId="281"/>
    <cellStyle name="Text Indent C" xfId="282"/>
    <cellStyle name="Text upozornění 2" xfId="283"/>
    <cellStyle name="Text upozornenia" xfId="284"/>
    <cellStyle name="Titul" xfId="285"/>
    <cellStyle name="Vstup 2" xfId="286"/>
    <cellStyle name="Vstup 3" xfId="287"/>
    <cellStyle name="Výpočet 2" xfId="288"/>
    <cellStyle name="Výpočet 3" xfId="289"/>
    <cellStyle name="výprodej" xfId="290"/>
    <cellStyle name="vyrobce" xfId="291"/>
    <cellStyle name="Výstup 2" xfId="292"/>
    <cellStyle name="Výstup 3" xfId="293"/>
    <cellStyle name="Vysvětlující text 2" xfId="294"/>
    <cellStyle name="Vysvetľujúci text" xfId="295"/>
    <cellStyle name="Währung [0]_--&gt;2-1" xfId="296"/>
    <cellStyle name="Währung_--&gt;2-1" xfId="297"/>
    <cellStyle name="Walutowy [0]_laroux" xfId="298"/>
    <cellStyle name="Walutowy_laroux" xfId="299"/>
    <cellStyle name="Wהhrung [0]_--&gt;2-1" xfId="300"/>
    <cellStyle name="Wהhrung_--&gt;2-1" xfId="301"/>
    <cellStyle name="Zlá" xfId="302"/>
    <cellStyle name="Zvýraznění 1 2" xfId="303"/>
    <cellStyle name="Zvýraznění 1 3" xfId="304"/>
    <cellStyle name="Zvýraznění 2 2" xfId="305"/>
    <cellStyle name="Zvýraznění 2 3" xfId="306"/>
    <cellStyle name="Zvýraznění 3 2" xfId="307"/>
    <cellStyle name="Zvýraznění 3 3" xfId="308"/>
    <cellStyle name="Zvýraznění 4 2" xfId="309"/>
    <cellStyle name="Zvýraznění 4 3" xfId="310"/>
    <cellStyle name="Zvýraznění 5 2" xfId="311"/>
    <cellStyle name="Zvýraznění 5 3" xfId="312"/>
    <cellStyle name="Zvýraznění 6 2" xfId="313"/>
    <cellStyle name="Zvýraznění 6 3" xfId="314"/>
    <cellStyle name="Zvýraznenie1" xfId="315"/>
    <cellStyle name="Zvýraznenie2" xfId="316"/>
    <cellStyle name="Zvýraznenie3" xfId="317"/>
    <cellStyle name="Zvýraznenie4" xfId="318"/>
    <cellStyle name="Zvýraznenie5" xfId="319"/>
    <cellStyle name="Zvýraznenie6" xfId="320"/>
    <cellStyle name="Zvýrazni" xfId="321"/>
    <cellStyle name="通貨_販促-2005" xfId="322"/>
  </cellStyles>
  <dxfs count="13">
    <dxf>
      <font>
        <condense val="0"/>
        <extend val="0"/>
        <color indexed="22"/>
      </font>
    </dxf>
    <dxf>
      <font>
        <condense val="0"/>
        <extend val="0"/>
        <color indexed="22"/>
      </font>
    </dxf>
    <dxf>
      <font>
        <condense val="0"/>
        <extend val="0"/>
        <color indexed="22"/>
      </font>
    </dxf>
    <dxf>
      <font>
        <condense val="0"/>
        <extend val="0"/>
        <color indexed="22"/>
      </font>
    </dxf>
    <dxf>
      <font>
        <condense val="0"/>
        <extend val="0"/>
        <color indexed="22"/>
      </font>
    </dxf>
    <dxf>
      <font>
        <condense val="0"/>
        <extend val="0"/>
        <color indexed="22"/>
      </font>
    </dxf>
    <dxf>
      <font>
        <condense val="0"/>
        <extend val="0"/>
        <color indexed="22"/>
      </font>
    </dxf>
    <dxf>
      <font>
        <condense val="0"/>
        <extend val="0"/>
        <color indexed="22"/>
      </font>
    </dxf>
    <dxf>
      <font>
        <condense val="0"/>
        <extend val="0"/>
        <color indexed="22"/>
      </font>
    </dxf>
    <dxf>
      <font>
        <condense val="0"/>
        <extend val="0"/>
        <color indexed="22"/>
      </font>
    </dxf>
    <dxf>
      <font>
        <condense val="0"/>
        <extend val="0"/>
        <color indexed="22"/>
      </font>
    </dxf>
    <dxf>
      <font>
        <condense val="0"/>
        <extend val="0"/>
        <color indexed="22"/>
      </font>
    </dxf>
    <dxf>
      <font>
        <condense val="0"/>
        <extend val="0"/>
        <color indexed="22"/>
      </font>
    </dxf>
  </dxfs>
  <tableStyles count="0" defaultTableStyle="TableStyleMedium9" defaultPivotStyle="PivotStyleLight16"/>
  <colors>
    <mruColors>
      <color rgb="FFCCFFFF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luxusnikovani.cz/dverni-madlo-sudmetall-kos-nerez-kartacovana-30-mm-l-1000-la-700-mm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H23"/>
  <sheetViews>
    <sheetView workbookViewId="0">
      <selection activeCell="C45" sqref="C45"/>
    </sheetView>
  </sheetViews>
  <sheetFormatPr defaultRowHeight="12.75"/>
  <cols>
    <col min="1" max="1" width="4.42578125" customWidth="1"/>
    <col min="2" max="2" width="33.7109375" customWidth="1"/>
    <col min="3" max="3" width="87.28515625" customWidth="1"/>
  </cols>
  <sheetData>
    <row r="1" spans="2:6" ht="23.25">
      <c r="B1" s="121"/>
      <c r="C1" s="122"/>
    </row>
    <row r="2" spans="2:6" ht="26.25">
      <c r="B2" s="521" t="s">
        <v>58</v>
      </c>
      <c r="C2" s="521"/>
    </row>
    <row r="3" spans="2:6" ht="19.5">
      <c r="B3" s="123" t="s">
        <v>283</v>
      </c>
      <c r="C3" s="124"/>
    </row>
    <row r="4" spans="2:6">
      <c r="B4" s="125" t="s">
        <v>284</v>
      </c>
      <c r="C4" s="126"/>
    </row>
    <row r="5" spans="2:6" ht="15">
      <c r="B5" s="127" t="s">
        <v>283</v>
      </c>
      <c r="C5" s="94" t="s">
        <v>63</v>
      </c>
      <c r="D5" s="94"/>
      <c r="E5" s="94"/>
      <c r="F5" s="94"/>
    </row>
    <row r="6" spans="2:6">
      <c r="B6" s="127" t="s">
        <v>285</v>
      </c>
      <c r="C6" s="72" t="s">
        <v>64</v>
      </c>
      <c r="D6" s="72"/>
      <c r="E6" s="72"/>
      <c r="F6" s="72"/>
    </row>
    <row r="7" spans="2:6">
      <c r="B7" s="128" t="s">
        <v>286</v>
      </c>
      <c r="C7" s="129"/>
    </row>
    <row r="8" spans="2:6">
      <c r="B8" s="128" t="s">
        <v>287</v>
      </c>
      <c r="C8" s="129" t="s">
        <v>288</v>
      </c>
    </row>
    <row r="9" spans="2:6">
      <c r="B9" s="130" t="s">
        <v>36</v>
      </c>
      <c r="C9" s="131"/>
    </row>
    <row r="10" spans="2:6">
      <c r="B10" s="132"/>
      <c r="C10" s="124"/>
    </row>
    <row r="11" spans="2:6" ht="19.5">
      <c r="B11" s="133" t="s">
        <v>289</v>
      </c>
      <c r="C11" s="124"/>
    </row>
    <row r="12" spans="2:6">
      <c r="B12" s="125" t="s">
        <v>12</v>
      </c>
      <c r="C12" s="126" t="s">
        <v>290</v>
      </c>
    </row>
    <row r="13" spans="2:6">
      <c r="B13" s="130" t="s">
        <v>36</v>
      </c>
      <c r="C13" s="131" t="s">
        <v>490</v>
      </c>
    </row>
    <row r="14" spans="2:6">
      <c r="B14" s="134"/>
      <c r="C14" s="124"/>
    </row>
    <row r="15" spans="2:6" ht="19.5">
      <c r="B15" s="123" t="s">
        <v>291</v>
      </c>
      <c r="C15" s="124"/>
    </row>
    <row r="16" spans="2:6">
      <c r="B16" s="135" t="s">
        <v>292</v>
      </c>
      <c r="C16" s="136" t="s">
        <v>56</v>
      </c>
    </row>
    <row r="17" spans="2:8">
      <c r="B17" s="134"/>
      <c r="C17" s="137"/>
    </row>
    <row r="18" spans="2:8" ht="19.5">
      <c r="B18" s="123" t="s">
        <v>293</v>
      </c>
      <c r="C18" s="137"/>
      <c r="D18" s="137"/>
      <c r="E18" s="137"/>
      <c r="F18" s="137"/>
      <c r="G18" s="137"/>
      <c r="H18" s="137"/>
    </row>
    <row r="19" spans="2:8" ht="14.25">
      <c r="B19" s="138" t="s">
        <v>294</v>
      </c>
      <c r="C19" s="139" t="s">
        <v>295</v>
      </c>
      <c r="D19" s="137"/>
      <c r="E19" s="137"/>
      <c r="F19" s="137"/>
      <c r="G19" s="137"/>
      <c r="H19" s="140"/>
    </row>
    <row r="20" spans="2:8">
      <c r="B20" s="137"/>
      <c r="C20" s="137"/>
      <c r="D20" s="137"/>
      <c r="E20" s="137"/>
      <c r="F20" s="137"/>
      <c r="G20" s="137"/>
      <c r="H20" s="141"/>
    </row>
    <row r="21" spans="2:8">
      <c r="B21" s="138" t="s">
        <v>481</v>
      </c>
      <c r="C21" s="139" t="s">
        <v>491</v>
      </c>
      <c r="D21" s="137"/>
      <c r="E21" s="137"/>
      <c r="F21" s="137"/>
      <c r="G21" s="137"/>
      <c r="H21" s="141"/>
    </row>
    <row r="22" spans="2:8" ht="14.25">
      <c r="B22" s="137"/>
      <c r="C22" s="137"/>
      <c r="D22" s="137"/>
      <c r="E22" s="137"/>
      <c r="F22" s="137"/>
      <c r="G22" s="137"/>
      <c r="H22" s="140"/>
    </row>
    <row r="23" spans="2:8" ht="210" customHeight="1">
      <c r="C23" s="522" t="s">
        <v>493</v>
      </c>
    </row>
  </sheetData>
  <mergeCells count="1">
    <mergeCell ref="B2:C2"/>
  </mergeCells>
  <pageMargins left="0.7" right="0.7" top="0.78740157499999996" bottom="0.78740157499999996" header="0.3" footer="0.3"/>
  <pageSetup paperSize="9" orientation="landscape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F42"/>
  <sheetViews>
    <sheetView workbookViewId="0">
      <pane ySplit="3" topLeftCell="A4" activePane="bottomLeft" state="frozen"/>
      <selection pane="bottomLeft" activeCell="D63" sqref="D63:D64"/>
    </sheetView>
  </sheetViews>
  <sheetFormatPr defaultRowHeight="12.75" outlineLevelRow="1"/>
  <cols>
    <col min="1" max="1" width="13.5703125" customWidth="1"/>
    <col min="2" max="2" width="42.85546875" customWidth="1"/>
    <col min="3" max="3" width="13.5703125" customWidth="1"/>
  </cols>
  <sheetData>
    <row r="1" spans="1:6" ht="15.75" customHeight="1">
      <c r="A1" s="63" t="s">
        <v>409</v>
      </c>
      <c r="B1" s="6"/>
      <c r="C1" s="215"/>
      <c r="D1" s="1"/>
    </row>
    <row r="2" spans="1:6" ht="14.25" customHeight="1">
      <c r="A2" s="243" t="s">
        <v>63</v>
      </c>
      <c r="B2" s="216"/>
      <c r="C2" s="2"/>
      <c r="D2" s="1"/>
      <c r="F2" s="94"/>
    </row>
    <row r="3" spans="1:6" ht="14.25" customHeight="1">
      <c r="A3" s="243" t="s">
        <v>410</v>
      </c>
      <c r="B3" s="217"/>
      <c r="C3" s="218"/>
      <c r="D3" s="1"/>
      <c r="F3" s="72"/>
    </row>
    <row r="4" spans="1:6" s="3" customFormat="1" ht="24" customHeight="1" outlineLevel="1">
      <c r="A4" s="219" t="s">
        <v>12</v>
      </c>
      <c r="B4" s="220"/>
      <c r="C4" s="221" t="s">
        <v>11</v>
      </c>
    </row>
    <row r="5" spans="1:6" s="3" customFormat="1" ht="15" customHeight="1" outlineLevel="1">
      <c r="A5" s="222"/>
      <c r="B5" s="223"/>
      <c r="C5" s="224"/>
    </row>
    <row r="6" spans="1:6" s="3" customFormat="1" ht="15" customHeight="1" outlineLevel="1">
      <c r="A6" s="225" t="s">
        <v>414</v>
      </c>
      <c r="B6" s="226"/>
      <c r="C6" s="227"/>
    </row>
    <row r="7" spans="1:6" s="240" customFormat="1" ht="15" customHeight="1" outlineLevel="1">
      <c r="A7" s="237"/>
      <c r="B7" s="238"/>
      <c r="C7" s="239"/>
    </row>
    <row r="8" spans="1:6" s="3" customFormat="1" ht="15" customHeight="1" outlineLevel="1">
      <c r="A8" s="62" t="s">
        <v>54</v>
      </c>
      <c r="B8" s="62"/>
      <c r="C8" s="228"/>
    </row>
    <row r="9" spans="1:6" s="3" customFormat="1" ht="15" customHeight="1" outlineLevel="1">
      <c r="A9" s="229" t="str">
        <f>'SO_01 stavba'!D7</f>
        <v>003: Svislé konstrukce</v>
      </c>
      <c r="B9" s="229"/>
      <c r="C9" s="230">
        <f>'SO_01 stavba'!J7</f>
        <v>0</v>
      </c>
    </row>
    <row r="10" spans="1:6" s="3" customFormat="1" ht="15" customHeight="1" outlineLevel="1">
      <c r="A10" s="231" t="str">
        <f>'SO_01 stavba'!D17</f>
        <v>004: Vodorovné konstrukce</v>
      </c>
      <c r="B10" s="229"/>
      <c r="C10" s="230">
        <f>'SO_01 stavba'!J17</f>
        <v>0</v>
      </c>
    </row>
    <row r="11" spans="1:6" s="3" customFormat="1" ht="15" customHeight="1" outlineLevel="1">
      <c r="A11" s="231" t="str">
        <f>'SO_01 stavba'!D23</f>
        <v>005: Komunikace</v>
      </c>
      <c r="B11" s="229"/>
      <c r="C11" s="230">
        <f>'SO_01 stavba'!J23</f>
        <v>0</v>
      </c>
    </row>
    <row r="12" spans="1:6" s="3" customFormat="1" ht="15" customHeight="1" outlineLevel="1">
      <c r="A12" s="231" t="str">
        <f>'SO_01 stavba'!D34</f>
        <v>0061: Úprava povrchů vnitřních</v>
      </c>
      <c r="B12" s="229"/>
      <c r="C12" s="230">
        <f>'SO_01 stavba'!J34</f>
        <v>0</v>
      </c>
    </row>
    <row r="13" spans="1:6" s="3" customFormat="1" ht="15" customHeight="1" outlineLevel="1">
      <c r="A13" s="231" t="str">
        <f>'SO_01 stavba'!D49</f>
        <v>0063: Podlahy a podlahové konstrukce</v>
      </c>
      <c r="B13" s="229"/>
      <c r="C13" s="230">
        <f>'SO_01 stavba'!J49</f>
        <v>0</v>
      </c>
    </row>
    <row r="14" spans="1:6" s="3" customFormat="1" ht="15" customHeight="1" outlineLevel="1">
      <c r="A14" s="231" t="str">
        <f>'SO_01 stavba'!D59</f>
        <v>0064: Osazování výplní otvorů</v>
      </c>
      <c r="B14" s="229"/>
      <c r="C14" s="230">
        <f>'SO_01 stavba'!J59</f>
        <v>0</v>
      </c>
    </row>
    <row r="15" spans="1:6" s="3" customFormat="1" ht="15" customHeight="1" outlineLevel="1">
      <c r="A15" s="231" t="str">
        <f>'SO_01 stavba'!D66</f>
        <v>0094: Lešení, systémové bednění a stavební výtahy</v>
      </c>
      <c r="B15" s="229"/>
      <c r="C15" s="230">
        <f>'SO_01 stavba'!J66</f>
        <v>0</v>
      </c>
    </row>
    <row r="16" spans="1:6" s="3" customFormat="1" ht="15" customHeight="1" outlineLevel="1">
      <c r="A16" s="229" t="str">
        <f>'SO_01 stavba'!D76</f>
        <v>0095: Dokončující konstrukce a práce</v>
      </c>
      <c r="B16" s="229"/>
      <c r="C16" s="230">
        <f>'SO_01 stavba'!J76</f>
        <v>2.0000000000000001E-17</v>
      </c>
    </row>
    <row r="17" spans="1:3" s="3" customFormat="1" ht="15" customHeight="1" outlineLevel="1">
      <c r="A17" s="229" t="str">
        <f>'SO_01 stavba'!D97</f>
        <v>0096: Bourací práce</v>
      </c>
      <c r="B17" s="229"/>
      <c r="C17" s="230">
        <f>'SO_01 stavba'!J97</f>
        <v>0</v>
      </c>
    </row>
    <row r="18" spans="1:3" s="3" customFormat="1" ht="15" customHeight="1" outlineLevel="1">
      <c r="A18" s="229"/>
      <c r="B18" s="229"/>
      <c r="C18" s="230"/>
    </row>
    <row r="19" spans="1:3" s="3" customFormat="1" ht="15" customHeight="1" outlineLevel="1">
      <c r="A19" s="229" t="str">
        <f>'SO_01 stavba'!D120</f>
        <v>099: Přesun hmot HSV</v>
      </c>
      <c r="B19" s="229"/>
      <c r="C19" s="230">
        <f>'SO_01 stavba'!J120</f>
        <v>0</v>
      </c>
    </row>
    <row r="20" spans="1:3" s="3" customFormat="1" ht="15" customHeight="1" outlineLevel="1">
      <c r="A20" s="229"/>
      <c r="B20" s="229"/>
      <c r="C20" s="230"/>
    </row>
    <row r="21" spans="1:3" s="3" customFormat="1" ht="15" customHeight="1" outlineLevel="1">
      <c r="A21" s="62" t="s">
        <v>41</v>
      </c>
      <c r="B21" s="62"/>
      <c r="C21" s="228"/>
    </row>
    <row r="22" spans="1:3" s="3" customFormat="1" ht="15" customHeight="1" outlineLevel="1">
      <c r="A22" s="229" t="str">
        <f>'SO_01 stavba'!D123</f>
        <v>711: Izolace proti vodě</v>
      </c>
      <c r="B22" s="229"/>
      <c r="C22" s="230">
        <f>'SO_01 stavba'!J123</f>
        <v>0</v>
      </c>
    </row>
    <row r="23" spans="1:3" s="3" customFormat="1" ht="15" customHeight="1" outlineLevel="1">
      <c r="A23" s="229" t="str">
        <f>'SO_01 stavba'!D130</f>
        <v>763: Konstrukce suché výstavby</v>
      </c>
      <c r="B23" s="229"/>
      <c r="C23" s="230">
        <f>'SO_01 stavba'!J130</f>
        <v>0</v>
      </c>
    </row>
    <row r="24" spans="1:3" s="3" customFormat="1" ht="15" customHeight="1" outlineLevel="1">
      <c r="A24" s="229" t="str">
        <f>'SO_01 stavba'!D146</f>
        <v>766: Konstrukce truhlářské</v>
      </c>
      <c r="B24" s="229"/>
      <c r="C24" s="230">
        <f>'SO_01 stavba'!J146</f>
        <v>0</v>
      </c>
    </row>
    <row r="25" spans="1:3" s="3" customFormat="1" ht="15" customHeight="1" outlineLevel="1">
      <c r="A25" s="229" t="str">
        <f>'SO_01 stavba'!D163</f>
        <v>767: Konstrukce zámečnické</v>
      </c>
      <c r="B25" s="229"/>
      <c r="C25" s="230">
        <f>'SO_01 stavba'!J163</f>
        <v>1.0000000000000001E-17</v>
      </c>
    </row>
    <row r="26" spans="1:3" s="3" customFormat="1" ht="15" customHeight="1" outlineLevel="1">
      <c r="A26" s="229" t="str">
        <f>'SO_01 stavba'!D182</f>
        <v>771: Podlahy z dlaždic</v>
      </c>
      <c r="B26" s="229"/>
      <c r="C26" s="230">
        <f>'SO_01 stavba'!J182</f>
        <v>2.0000000000000001E-17</v>
      </c>
    </row>
    <row r="27" spans="1:3" s="3" customFormat="1" ht="15" customHeight="1" outlineLevel="1">
      <c r="A27" s="229" t="str">
        <f>'SO_01 stavba'!D197</f>
        <v>776: Podlahy povlakové</v>
      </c>
      <c r="B27" s="229"/>
      <c r="C27" s="230">
        <f>'SO_01 stavba'!J197</f>
        <v>0</v>
      </c>
    </row>
    <row r="28" spans="1:3" s="3" customFormat="1" ht="15" customHeight="1" outlineLevel="1">
      <c r="A28" s="229" t="str">
        <f>'SO_01 stavba'!D211</f>
        <v>783: Nátěry</v>
      </c>
      <c r="B28" s="229"/>
      <c r="C28" s="230">
        <f>'SO_01 stavba'!J211</f>
        <v>0</v>
      </c>
    </row>
    <row r="29" spans="1:3" s="3" customFormat="1" ht="15" customHeight="1" outlineLevel="1">
      <c r="A29" s="229" t="str">
        <f>'SO_01 stavba'!D221</f>
        <v>784: Malby a tapety</v>
      </c>
      <c r="B29" s="229"/>
      <c r="C29" s="230">
        <f>'SO_01 stavba'!J221</f>
        <v>0</v>
      </c>
    </row>
    <row r="30" spans="1:3" s="3" customFormat="1" ht="15" customHeight="1" outlineLevel="1">
      <c r="A30" s="229"/>
      <c r="B30" s="229"/>
      <c r="C30" s="230"/>
    </row>
    <row r="31" spans="1:3" s="3" customFormat="1" ht="15" customHeight="1" outlineLevel="1">
      <c r="A31" s="225" t="s">
        <v>411</v>
      </c>
      <c r="B31" s="226"/>
      <c r="C31" s="227"/>
    </row>
    <row r="32" spans="1:3" s="3" customFormat="1" ht="15" customHeight="1" outlineLevel="1">
      <c r="A32" s="232" t="s">
        <v>417</v>
      </c>
      <c r="B32" s="229"/>
      <c r="C32" s="230">
        <f>ESI!K51</f>
        <v>0</v>
      </c>
    </row>
    <row r="33" spans="1:3" s="3" customFormat="1" ht="15" customHeight="1" outlineLevel="1">
      <c r="A33" s="232" t="s">
        <v>416</v>
      </c>
      <c r="B33" s="62"/>
      <c r="C33" s="230">
        <f>ESL!H4</f>
        <v>0</v>
      </c>
    </row>
    <row r="34" spans="1:3" s="3" customFormat="1" ht="15" customHeight="1" outlineLevel="1">
      <c r="A34" s="232" t="s">
        <v>415</v>
      </c>
      <c r="B34" s="62"/>
      <c r="C34" s="230">
        <f>ERO!G35</f>
        <v>0</v>
      </c>
    </row>
    <row r="35" spans="1:3" ht="14.25">
      <c r="A35" s="231"/>
      <c r="B35" s="62"/>
      <c r="C35" s="230"/>
    </row>
    <row r="36" spans="1:3" ht="14.25">
      <c r="A36" s="231"/>
      <c r="B36" s="62"/>
      <c r="C36" s="230"/>
    </row>
    <row r="37" spans="1:3" ht="15">
      <c r="A37" s="233" t="s">
        <v>20</v>
      </c>
      <c r="B37" s="233"/>
      <c r="C37" s="61">
        <f>SUM(C9:C36)</f>
        <v>4.9999999999999999E-17</v>
      </c>
    </row>
    <row r="38" spans="1:3" ht="14.25">
      <c r="A38" s="234" t="s">
        <v>412</v>
      </c>
      <c r="B38" s="235">
        <v>21</v>
      </c>
      <c r="C38" s="236">
        <f>C37*B38/100</f>
        <v>1.05E-17</v>
      </c>
    </row>
    <row r="39" spans="1:3" ht="15">
      <c r="A39" s="60" t="s">
        <v>25</v>
      </c>
      <c r="B39" s="60"/>
      <c r="C39" s="61">
        <f>SUM(C37:C38)</f>
        <v>6.0499999999999997E-17</v>
      </c>
    </row>
    <row r="40" spans="1:3">
      <c r="A40" s="6"/>
      <c r="B40" s="6"/>
      <c r="C40" s="63"/>
    </row>
    <row r="41" spans="1:3">
      <c r="A41" s="6"/>
      <c r="B41" s="6"/>
      <c r="C41" s="63"/>
    </row>
    <row r="42" spans="1:3">
      <c r="A42" s="6"/>
      <c r="B42" s="6"/>
      <c r="C42" s="63"/>
    </row>
  </sheetData>
  <sheetProtection password="CA50" sheet="1" objects="1" scenarios="1"/>
  <phoneticPr fontId="0" type="noConversion"/>
  <pageMargins left="1.3779527559055118" right="0.78740157480314965" top="0.78740157480314965" bottom="0.78740157480314965" header="0.39370078740157483" footer="0.39370078740157483"/>
  <pageSetup paperSize="9" scale="90" orientation="portrait" horizontalDpi="300" verticalDpi="300" r:id="rId1"/>
  <headerFooter>
    <oddFooter>&amp;L&amp;8REKAPITULACE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P230"/>
  <sheetViews>
    <sheetView zoomScaleNormal="100" zoomScaleSheetLayoutView="100" workbookViewId="0">
      <pane ySplit="4" topLeftCell="A5" activePane="bottomLeft" state="frozen"/>
      <selection pane="bottomLeft" activeCell="S38" sqref="S38"/>
    </sheetView>
  </sheetViews>
  <sheetFormatPr defaultRowHeight="12" outlineLevelRow="3"/>
  <cols>
    <col min="1" max="1" width="4.28515625" style="32" customWidth="1"/>
    <col min="2" max="2" width="4.28515625" style="45" customWidth="1"/>
    <col min="3" max="3" width="11.42578125" style="33" customWidth="1"/>
    <col min="4" max="4" width="66" style="46" customWidth="1"/>
    <col min="5" max="5" width="4.28515625" style="45" customWidth="1"/>
    <col min="6" max="6" width="10.140625" style="16" customWidth="1"/>
    <col min="7" max="7" width="6.28515625" style="47" customWidth="1"/>
    <col min="8" max="8" width="9.7109375" style="16" customWidth="1"/>
    <col min="9" max="9" width="9.7109375" style="47" customWidth="1"/>
    <col min="10" max="10" width="12.140625" style="48" customWidth="1"/>
    <col min="11" max="11" width="10.140625" style="49" customWidth="1"/>
    <col min="12" max="14" width="10.140625" style="47" customWidth="1"/>
    <col min="15" max="16384" width="9.140625" style="26"/>
  </cols>
  <sheetData>
    <row r="1" spans="1:16" ht="31.5" customHeight="1">
      <c r="A1" s="24"/>
      <c r="B1" s="25"/>
      <c r="C1" s="93" t="s">
        <v>57</v>
      </c>
      <c r="D1" s="94" t="s">
        <v>63</v>
      </c>
      <c r="E1" s="25"/>
      <c r="F1" s="104"/>
      <c r="G1" s="91"/>
      <c r="H1" s="92"/>
      <c r="I1" s="105"/>
      <c r="J1" s="65">
        <v>1.0000000000000001E-17</v>
      </c>
      <c r="K1" s="96"/>
      <c r="L1" s="97"/>
      <c r="M1" s="98"/>
      <c r="N1" s="97"/>
    </row>
    <row r="2" spans="1:16" ht="16.5" customHeight="1">
      <c r="A2" s="24"/>
      <c r="B2" s="25"/>
      <c r="C2" s="71" t="s">
        <v>65</v>
      </c>
      <c r="D2" s="72" t="s">
        <v>64</v>
      </c>
      <c r="E2" s="25"/>
      <c r="F2" s="75"/>
      <c r="G2" s="74"/>
      <c r="H2" s="75"/>
      <c r="I2" s="90"/>
      <c r="J2" s="65">
        <v>1.0000000000000001E-17</v>
      </c>
      <c r="K2" s="96"/>
      <c r="L2" s="97"/>
      <c r="M2" s="98"/>
      <c r="N2" s="97"/>
    </row>
    <row r="3" spans="1:16" s="34" customFormat="1" outlineLevel="3">
      <c r="A3" s="70"/>
      <c r="B3" s="58"/>
      <c r="C3" s="27"/>
      <c r="D3" s="35"/>
      <c r="E3" s="27"/>
      <c r="F3" s="28"/>
      <c r="G3" s="36"/>
      <c r="H3" s="29"/>
      <c r="I3" s="36"/>
      <c r="J3" s="65"/>
      <c r="K3" s="102"/>
      <c r="L3" s="103"/>
      <c r="M3" s="103"/>
      <c r="N3" s="103"/>
    </row>
    <row r="4" spans="1:16" s="120" customFormat="1" ht="15" customHeight="1">
      <c r="A4" s="95" t="s">
        <v>15</v>
      </c>
      <c r="B4" s="95" t="s">
        <v>9</v>
      </c>
      <c r="C4" s="95" t="s">
        <v>59</v>
      </c>
      <c r="D4" s="118" t="s">
        <v>12</v>
      </c>
      <c r="E4" s="95" t="s">
        <v>5</v>
      </c>
      <c r="F4" s="117" t="s">
        <v>53</v>
      </c>
      <c r="G4" s="117" t="s">
        <v>14</v>
      </c>
      <c r="H4" s="117" t="s">
        <v>18</v>
      </c>
      <c r="I4" s="117" t="s">
        <v>17</v>
      </c>
      <c r="J4" s="117" t="s">
        <v>11</v>
      </c>
      <c r="K4" s="119" t="s">
        <v>19</v>
      </c>
      <c r="L4" s="119" t="s">
        <v>16</v>
      </c>
      <c r="M4" s="119" t="s">
        <v>21</v>
      </c>
      <c r="N4" s="119" t="s">
        <v>13</v>
      </c>
    </row>
    <row r="5" spans="1:16" s="17" customFormat="1" ht="18.75" customHeight="1">
      <c r="A5" s="69">
        <v>1</v>
      </c>
      <c r="B5" s="58"/>
      <c r="C5" s="21"/>
      <c r="D5" s="73" t="s">
        <v>24</v>
      </c>
      <c r="E5" s="20"/>
      <c r="F5" s="76"/>
      <c r="G5" s="77"/>
      <c r="H5" s="76"/>
      <c r="I5" s="347"/>
      <c r="J5" s="78">
        <f>SUM(J7,J17,J23,J34,J49,J59,J66,J76,J97,J120,J123,J130,J146,J163,J182,J197,J211,J221)</f>
        <v>4.9999999999999999E-17</v>
      </c>
      <c r="K5" s="99"/>
      <c r="L5" s="100">
        <f>SUBTOTAL(9,L7:L118)</f>
        <v>24.574812999999999</v>
      </c>
      <c r="M5" s="101"/>
      <c r="N5" s="100">
        <f>SUBTOTAL(9,N7:N118)</f>
        <v>10.555159999999999</v>
      </c>
    </row>
    <row r="6" spans="1:16" s="34" customFormat="1" outlineLevel="3">
      <c r="A6" s="70"/>
      <c r="B6" s="58"/>
      <c r="C6" s="27"/>
      <c r="D6" s="35"/>
      <c r="E6" s="27"/>
      <c r="F6" s="28"/>
      <c r="G6" s="36"/>
      <c r="H6" s="29"/>
      <c r="I6" s="348"/>
      <c r="J6" s="65">
        <v>1.0000000000000001E-17</v>
      </c>
      <c r="K6" s="102"/>
      <c r="L6" s="103"/>
      <c r="M6" s="103"/>
      <c r="N6" s="103"/>
    </row>
    <row r="7" spans="1:16" s="50" customFormat="1" ht="16.5" customHeight="1" outlineLevel="1">
      <c r="A7" s="109">
        <f t="shared" ref="A7" si="0">IF(J7&lt;&gt;0,1,0)</f>
        <v>0</v>
      </c>
      <c r="B7" s="110"/>
      <c r="C7" s="111"/>
      <c r="D7" s="112" t="s">
        <v>23</v>
      </c>
      <c r="E7" s="110"/>
      <c r="F7" s="113"/>
      <c r="G7" s="114"/>
      <c r="H7" s="113"/>
      <c r="I7" s="349"/>
      <c r="J7" s="115">
        <f>SUBTOTAL(9,J8:J11)</f>
        <v>0</v>
      </c>
      <c r="K7" s="51"/>
      <c r="L7" s="116">
        <f>SUBTOTAL(9,L8:L11)</f>
        <v>3.8221992</v>
      </c>
      <c r="M7" s="52"/>
      <c r="N7" s="116">
        <f>SUBTOTAL(9,N8:N11)</f>
        <v>0</v>
      </c>
      <c r="P7" s="241"/>
    </row>
    <row r="8" spans="1:16" ht="24" outlineLevel="2">
      <c r="A8" s="54">
        <v>1</v>
      </c>
      <c r="B8" s="18" t="s">
        <v>6</v>
      </c>
      <c r="C8" s="19" t="s">
        <v>66</v>
      </c>
      <c r="D8" s="5" t="s">
        <v>67</v>
      </c>
      <c r="E8" s="18" t="s">
        <v>7</v>
      </c>
      <c r="F8" s="56">
        <v>1</v>
      </c>
      <c r="G8" s="14">
        <v>0</v>
      </c>
      <c r="H8" s="56">
        <v>1</v>
      </c>
      <c r="I8" s="350">
        <v>0</v>
      </c>
      <c r="J8" s="15">
        <f>I8</f>
        <v>0</v>
      </c>
      <c r="K8" s="83">
        <v>1.2619999999999999E-2</v>
      </c>
      <c r="L8" s="66">
        <f>H8*K8</f>
        <v>1.2619999999999999E-2</v>
      </c>
      <c r="M8" s="86"/>
      <c r="N8" s="66">
        <f>H8*M8</f>
        <v>0</v>
      </c>
    </row>
    <row r="9" spans="1:16" s="34" customFormat="1" ht="11.25" customHeight="1" outlineLevel="3">
      <c r="A9" s="38"/>
      <c r="B9" s="39"/>
      <c r="C9" s="39"/>
      <c r="D9" s="67"/>
      <c r="E9" s="39"/>
      <c r="F9" s="59"/>
      <c r="G9" s="41"/>
      <c r="H9" s="42"/>
      <c r="I9" s="351"/>
      <c r="J9" s="65">
        <f t="shared" ref="J9:J10" si="1">IF(J8&gt;0,0.00000000000000001,0)</f>
        <v>0</v>
      </c>
      <c r="K9" s="37"/>
      <c r="L9" s="41"/>
      <c r="M9" s="36"/>
      <c r="N9" s="41"/>
    </row>
    <row r="10" spans="1:16" s="34" customFormat="1" ht="11.25" customHeight="1" outlineLevel="3">
      <c r="A10" s="38"/>
      <c r="B10" s="39"/>
      <c r="C10" s="39"/>
      <c r="D10" s="67"/>
      <c r="E10" s="39"/>
      <c r="F10" s="59"/>
      <c r="G10" s="41"/>
      <c r="H10" s="42"/>
      <c r="I10" s="351"/>
      <c r="J10" s="65">
        <f t="shared" si="1"/>
        <v>0</v>
      </c>
      <c r="K10" s="37"/>
      <c r="L10" s="41"/>
      <c r="M10" s="36"/>
      <c r="N10" s="41"/>
    </row>
    <row r="11" spans="1:16" outlineLevel="2">
      <c r="A11" s="54">
        <v>2</v>
      </c>
      <c r="B11" s="18" t="s">
        <v>6</v>
      </c>
      <c r="C11" s="19" t="s">
        <v>68</v>
      </c>
      <c r="D11" s="5" t="s">
        <v>69</v>
      </c>
      <c r="E11" s="18" t="s">
        <v>7</v>
      </c>
      <c r="F11" s="56">
        <v>16.239999999999998</v>
      </c>
      <c r="G11" s="14">
        <v>0</v>
      </c>
      <c r="H11" s="56">
        <f>F11*(1+G11/100)</f>
        <v>16.239999999999998</v>
      </c>
      <c r="I11" s="350">
        <v>0</v>
      </c>
      <c r="J11" s="15">
        <f>H11*I11</f>
        <v>0</v>
      </c>
      <c r="K11" s="83">
        <v>0.23458000000000001</v>
      </c>
      <c r="L11" s="66">
        <f>H11*K11</f>
        <v>3.8095791999999999</v>
      </c>
      <c r="M11" s="86"/>
      <c r="N11" s="66">
        <f>H11*M11</f>
        <v>0</v>
      </c>
    </row>
    <row r="12" spans="1:16" s="34" customFormat="1" ht="22.5" customHeight="1" outlineLevel="3">
      <c r="A12" s="38"/>
      <c r="B12" s="39"/>
      <c r="C12" s="39"/>
      <c r="D12" s="67" t="s">
        <v>148</v>
      </c>
      <c r="E12" s="39"/>
      <c r="F12" s="59">
        <v>0</v>
      </c>
      <c r="G12" s="41"/>
      <c r="H12" s="42"/>
      <c r="I12" s="351"/>
      <c r="J12" s="65">
        <f t="shared" ref="J12:J15" si="2">IF(J11&gt;0,0.00000000000000001,0)</f>
        <v>0</v>
      </c>
      <c r="K12" s="37"/>
      <c r="L12" s="41"/>
      <c r="M12" s="36"/>
      <c r="N12" s="41"/>
    </row>
    <row r="13" spans="1:16" s="34" customFormat="1" ht="11.25" customHeight="1" outlineLevel="3">
      <c r="A13" s="38"/>
      <c r="B13" s="39"/>
      <c r="C13" s="39"/>
      <c r="D13" s="67" t="s">
        <v>149</v>
      </c>
      <c r="E13" s="39"/>
      <c r="F13" s="59">
        <v>16</v>
      </c>
      <c r="G13" s="41"/>
      <c r="H13" s="42"/>
      <c r="I13" s="351"/>
      <c r="J13" s="65">
        <f t="shared" si="2"/>
        <v>0</v>
      </c>
      <c r="K13" s="37"/>
      <c r="L13" s="41"/>
      <c r="M13" s="36"/>
      <c r="N13" s="41"/>
    </row>
    <row r="14" spans="1:16" s="34" customFormat="1" ht="11.25" customHeight="1" outlineLevel="3">
      <c r="A14" s="38"/>
      <c r="B14" s="39"/>
      <c r="C14" s="39"/>
      <c r="D14" s="67" t="s">
        <v>70</v>
      </c>
      <c r="E14" s="39"/>
      <c r="F14" s="59">
        <v>0</v>
      </c>
      <c r="G14" s="41"/>
      <c r="H14" s="42"/>
      <c r="I14" s="351"/>
      <c r="J14" s="65">
        <f t="shared" si="2"/>
        <v>0</v>
      </c>
      <c r="K14" s="37"/>
      <c r="L14" s="41"/>
      <c r="M14" s="36"/>
      <c r="N14" s="41"/>
    </row>
    <row r="15" spans="1:16" s="34" customFormat="1" ht="11.25" customHeight="1" outlineLevel="3">
      <c r="A15" s="38"/>
      <c r="B15" s="39"/>
      <c r="C15" s="39"/>
      <c r="D15" s="67" t="s">
        <v>71</v>
      </c>
      <c r="E15" s="39"/>
      <c r="F15" s="59">
        <v>2.3639999999999999</v>
      </c>
      <c r="G15" s="41"/>
      <c r="H15" s="42"/>
      <c r="I15" s="351"/>
      <c r="J15" s="65">
        <f t="shared" si="2"/>
        <v>0</v>
      </c>
      <c r="K15" s="37"/>
      <c r="L15" s="41"/>
      <c r="M15" s="36"/>
      <c r="N15" s="41"/>
    </row>
    <row r="16" spans="1:16" s="34" customFormat="1" outlineLevel="3">
      <c r="A16" s="70">
        <f>IF(J17&lt;&gt;0,1,0)</f>
        <v>0</v>
      </c>
      <c r="B16" s="39"/>
      <c r="C16" s="57"/>
      <c r="D16" s="43"/>
      <c r="E16" s="39"/>
      <c r="F16" s="40"/>
      <c r="G16" s="41"/>
      <c r="H16" s="42"/>
      <c r="I16" s="351"/>
      <c r="J16" s="106"/>
      <c r="K16" s="37"/>
      <c r="L16" s="41"/>
      <c r="M16" s="36"/>
      <c r="N16" s="41"/>
    </row>
    <row r="17" spans="1:14" s="50" customFormat="1" ht="16.5" customHeight="1" outlineLevel="1">
      <c r="A17" s="109">
        <f t="shared" ref="A17" si="3">IF(J17&lt;&gt;0,1,0)</f>
        <v>0</v>
      </c>
      <c r="B17" s="110"/>
      <c r="C17" s="111"/>
      <c r="D17" s="112" t="s">
        <v>46</v>
      </c>
      <c r="E17" s="110"/>
      <c r="F17" s="113"/>
      <c r="G17" s="114"/>
      <c r="H17" s="113"/>
      <c r="I17" s="349"/>
      <c r="J17" s="115">
        <f>SUBTOTAL(9,J18:J21)</f>
        <v>0</v>
      </c>
      <c r="K17" s="51"/>
      <c r="L17" s="116">
        <f>SUBTOTAL(9,L18:L21)</f>
        <v>0.19403999999999999</v>
      </c>
      <c r="M17" s="52"/>
      <c r="N17" s="116">
        <f>SUBTOTAL(9,N18:N21)</f>
        <v>0</v>
      </c>
    </row>
    <row r="18" spans="1:14" outlineLevel="2">
      <c r="A18" s="54">
        <v>1</v>
      </c>
      <c r="B18" s="18" t="s">
        <v>6</v>
      </c>
      <c r="C18" s="19" t="s">
        <v>163</v>
      </c>
      <c r="D18" s="5" t="s">
        <v>164</v>
      </c>
      <c r="E18" s="18" t="s">
        <v>3</v>
      </c>
      <c r="F18" s="56">
        <v>2.8</v>
      </c>
      <c r="G18" s="14">
        <v>0</v>
      </c>
      <c r="H18" s="56">
        <f>F18*(1+G18/100)</f>
        <v>2.8</v>
      </c>
      <c r="I18" s="350">
        <v>0</v>
      </c>
      <c r="J18" s="15">
        <f>H18*I18</f>
        <v>0</v>
      </c>
      <c r="K18" s="83">
        <v>3.465E-2</v>
      </c>
      <c r="L18" s="66">
        <f>H18*K18</f>
        <v>9.7019999999999995E-2</v>
      </c>
      <c r="M18" s="86"/>
      <c r="N18" s="66">
        <f>H18*M18</f>
        <v>0</v>
      </c>
    </row>
    <row r="19" spans="1:14" s="34" customFormat="1" ht="11.25" customHeight="1" outlineLevel="3">
      <c r="A19" s="38"/>
      <c r="B19" s="39"/>
      <c r="C19" s="39"/>
      <c r="D19" s="67" t="s">
        <v>165</v>
      </c>
      <c r="E19" s="39"/>
      <c r="F19" s="59">
        <v>0</v>
      </c>
      <c r="G19" s="41"/>
      <c r="H19" s="42"/>
      <c r="I19" s="351"/>
      <c r="J19" s="65">
        <f t="shared" ref="J19:J20" si="4">IF(J18&gt;0,0.00000000000000001,0)</f>
        <v>0</v>
      </c>
      <c r="K19" s="37"/>
      <c r="L19" s="41"/>
      <c r="M19" s="36"/>
      <c r="N19" s="41"/>
    </row>
    <row r="20" spans="1:14" s="34" customFormat="1" ht="11.25" customHeight="1" outlineLevel="3">
      <c r="A20" s="38"/>
      <c r="B20" s="39"/>
      <c r="C20" s="39"/>
      <c r="D20" s="67" t="s">
        <v>166</v>
      </c>
      <c r="E20" s="39"/>
      <c r="F20" s="59">
        <v>2.8</v>
      </c>
      <c r="G20" s="41"/>
      <c r="H20" s="42"/>
      <c r="I20" s="351"/>
      <c r="J20" s="65">
        <f t="shared" si="4"/>
        <v>0</v>
      </c>
      <c r="K20" s="37"/>
      <c r="L20" s="41"/>
      <c r="M20" s="36"/>
      <c r="N20" s="41"/>
    </row>
    <row r="21" spans="1:14" outlineLevel="2">
      <c r="A21" s="54">
        <v>2</v>
      </c>
      <c r="B21" s="18" t="s">
        <v>6</v>
      </c>
      <c r="C21" s="19" t="s">
        <v>167</v>
      </c>
      <c r="D21" s="5" t="s">
        <v>168</v>
      </c>
      <c r="E21" s="18" t="s">
        <v>3</v>
      </c>
      <c r="F21" s="56">
        <v>2.8</v>
      </c>
      <c r="G21" s="14">
        <v>0</v>
      </c>
      <c r="H21" s="56">
        <f>F21*(1+G21/100)</f>
        <v>2.8</v>
      </c>
      <c r="I21" s="350">
        <v>0</v>
      </c>
      <c r="J21" s="15">
        <f>H21*I21</f>
        <v>0</v>
      </c>
      <c r="K21" s="83">
        <v>3.465E-2</v>
      </c>
      <c r="L21" s="66">
        <f>H21*K21</f>
        <v>9.7019999999999995E-2</v>
      </c>
      <c r="M21" s="86"/>
      <c r="N21" s="66">
        <f>H21*M21</f>
        <v>0</v>
      </c>
    </row>
    <row r="22" spans="1:14" s="34" customFormat="1" outlineLevel="3">
      <c r="A22" s="70">
        <f>IF(J23&lt;&gt;0,1,0)</f>
        <v>0</v>
      </c>
      <c r="B22" s="39"/>
      <c r="C22" s="57"/>
      <c r="D22" s="43"/>
      <c r="E22" s="39"/>
      <c r="F22" s="40"/>
      <c r="G22" s="41"/>
      <c r="H22" s="42"/>
      <c r="I22" s="351"/>
      <c r="J22" s="106"/>
      <c r="K22" s="37"/>
      <c r="L22" s="41"/>
      <c r="M22" s="36"/>
      <c r="N22" s="41"/>
    </row>
    <row r="23" spans="1:14" s="50" customFormat="1" ht="16.5" customHeight="1" outlineLevel="1">
      <c r="A23" s="109">
        <f t="shared" ref="A23" si="5">IF(J23&lt;&gt;0,1,0)</f>
        <v>0</v>
      </c>
      <c r="B23" s="110"/>
      <c r="C23" s="111"/>
      <c r="D23" s="112" t="s">
        <v>49</v>
      </c>
      <c r="E23" s="110"/>
      <c r="F23" s="113"/>
      <c r="G23" s="114"/>
      <c r="H23" s="113"/>
      <c r="I23" s="349"/>
      <c r="J23" s="115">
        <f>SUBTOTAL(9,J24:J31)</f>
        <v>0</v>
      </c>
      <c r="K23" s="51"/>
      <c r="L23" s="116">
        <f>SUBTOTAL(9,L24:L31)</f>
        <v>8.7747299999999999</v>
      </c>
      <c r="M23" s="52"/>
      <c r="N23" s="116">
        <f>SUBTOTAL(9,N24:N31)</f>
        <v>0</v>
      </c>
    </row>
    <row r="24" spans="1:14" outlineLevel="2">
      <c r="A24" s="54">
        <v>1</v>
      </c>
      <c r="B24" s="18" t="s">
        <v>6</v>
      </c>
      <c r="C24" s="19" t="s">
        <v>73</v>
      </c>
      <c r="D24" s="5" t="s">
        <v>76</v>
      </c>
      <c r="E24" s="18" t="s">
        <v>7</v>
      </c>
      <c r="F24" s="56">
        <v>13.8</v>
      </c>
      <c r="G24" s="14">
        <v>0</v>
      </c>
      <c r="H24" s="56">
        <f>F24*(1+G24/100)</f>
        <v>13.8</v>
      </c>
      <c r="I24" s="350">
        <v>0</v>
      </c>
      <c r="J24" s="15">
        <f t="shared" ref="J24:J28" si="6">H24*I24</f>
        <v>0</v>
      </c>
      <c r="K24" s="83">
        <v>0.1012</v>
      </c>
      <c r="L24" s="66">
        <f>H24*K24</f>
        <v>1.39656</v>
      </c>
      <c r="M24" s="86"/>
      <c r="N24" s="66">
        <f t="shared" ref="N24:N28" si="7">H24*M24</f>
        <v>0</v>
      </c>
    </row>
    <row r="25" spans="1:14" s="34" customFormat="1" ht="11.25" customHeight="1" outlineLevel="3">
      <c r="A25" s="38"/>
      <c r="B25" s="39"/>
      <c r="C25" s="39"/>
      <c r="D25" s="67" t="s">
        <v>77</v>
      </c>
      <c r="E25" s="39"/>
      <c r="F25" s="59">
        <v>0</v>
      </c>
      <c r="G25" s="41"/>
      <c r="H25" s="42"/>
      <c r="I25" s="351"/>
      <c r="J25" s="65">
        <f>IF(J24&gt;0,0.00000000000000001,0)</f>
        <v>0</v>
      </c>
      <c r="K25" s="37"/>
      <c r="L25" s="41"/>
      <c r="M25" s="36"/>
      <c r="N25" s="41"/>
    </row>
    <row r="26" spans="1:14" s="34" customFormat="1" ht="11.25" customHeight="1" outlineLevel="3">
      <c r="A26" s="38"/>
      <c r="B26" s="39"/>
      <c r="C26" s="39"/>
      <c r="D26" s="67" t="s">
        <v>72</v>
      </c>
      <c r="E26" s="39"/>
      <c r="F26" s="59">
        <v>13.8</v>
      </c>
      <c r="G26" s="41"/>
      <c r="H26" s="42"/>
      <c r="I26" s="351"/>
      <c r="J26" s="65">
        <f>IF(J25&gt;0,0.00000000000000001,0)</f>
        <v>0</v>
      </c>
      <c r="K26" s="37"/>
      <c r="L26" s="41"/>
      <c r="M26" s="36"/>
      <c r="N26" s="41"/>
    </row>
    <row r="27" spans="1:14" outlineLevel="2">
      <c r="A27" s="54">
        <v>2</v>
      </c>
      <c r="B27" s="18" t="s">
        <v>6</v>
      </c>
      <c r="C27" s="19" t="s">
        <v>75</v>
      </c>
      <c r="D27" s="5" t="s">
        <v>74</v>
      </c>
      <c r="E27" s="18" t="s">
        <v>7</v>
      </c>
      <c r="F27" s="56">
        <v>13.8</v>
      </c>
      <c r="G27" s="14">
        <v>0</v>
      </c>
      <c r="H27" s="56">
        <f>F27*(1+G27/100)</f>
        <v>13.8</v>
      </c>
      <c r="I27" s="350">
        <v>0</v>
      </c>
      <c r="J27" s="15">
        <f t="shared" si="6"/>
        <v>0</v>
      </c>
      <c r="K27" s="83">
        <v>0.29699999999999999</v>
      </c>
      <c r="L27" s="66">
        <f t="shared" ref="L27:L29" si="8">H27*K27</f>
        <v>4.0986000000000002</v>
      </c>
      <c r="M27" s="86"/>
      <c r="N27" s="66">
        <f t="shared" si="7"/>
        <v>0</v>
      </c>
    </row>
    <row r="28" spans="1:14" outlineLevel="2">
      <c r="A28" s="54">
        <v>3</v>
      </c>
      <c r="B28" s="18" t="s">
        <v>6</v>
      </c>
      <c r="C28" s="19" t="s">
        <v>78</v>
      </c>
      <c r="D28" s="5" t="s">
        <v>60</v>
      </c>
      <c r="E28" s="18" t="s">
        <v>7</v>
      </c>
      <c r="F28" s="56">
        <v>13.8</v>
      </c>
      <c r="G28" s="14">
        <v>0</v>
      </c>
      <c r="H28" s="56">
        <f t="shared" ref="H28" si="9">F28*(1+G28/100)</f>
        <v>13.8</v>
      </c>
      <c r="I28" s="350">
        <v>0</v>
      </c>
      <c r="J28" s="15">
        <f t="shared" si="6"/>
        <v>0</v>
      </c>
      <c r="K28" s="83">
        <v>8.5650000000000004E-2</v>
      </c>
      <c r="L28" s="66">
        <f t="shared" si="8"/>
        <v>1.1819700000000002</v>
      </c>
      <c r="M28" s="86"/>
      <c r="N28" s="66">
        <f t="shared" si="7"/>
        <v>0</v>
      </c>
    </row>
    <row r="29" spans="1:14" outlineLevel="2">
      <c r="A29" s="54">
        <v>4</v>
      </c>
      <c r="B29" s="18" t="s">
        <v>6</v>
      </c>
      <c r="C29" s="19" t="s">
        <v>79</v>
      </c>
      <c r="D29" s="5" t="s">
        <v>248</v>
      </c>
      <c r="E29" s="18" t="s">
        <v>7</v>
      </c>
      <c r="F29" s="56">
        <v>6.9</v>
      </c>
      <c r="G29" s="14">
        <v>0</v>
      </c>
      <c r="H29" s="56">
        <f t="shared" ref="H29" si="10">F29*(1+G29/100)</f>
        <v>6.9</v>
      </c>
      <c r="I29" s="350">
        <v>0</v>
      </c>
      <c r="J29" s="15">
        <f t="shared" ref="J29" si="11">H29*I29</f>
        <v>0</v>
      </c>
      <c r="K29" s="83">
        <v>0.152</v>
      </c>
      <c r="L29" s="66">
        <f t="shared" si="8"/>
        <v>1.0488</v>
      </c>
      <c r="M29" s="86"/>
      <c r="N29" s="66">
        <f t="shared" ref="N29" si="12">H29*M29</f>
        <v>0</v>
      </c>
    </row>
    <row r="30" spans="1:14" s="34" customFormat="1" ht="11.25" customHeight="1" outlineLevel="3">
      <c r="A30" s="38"/>
      <c r="B30" s="39"/>
      <c r="C30" s="39"/>
      <c r="D30" s="67" t="s">
        <v>80</v>
      </c>
      <c r="E30" s="39"/>
      <c r="F30" s="59">
        <v>6.9</v>
      </c>
      <c r="G30" s="41"/>
      <c r="H30" s="42"/>
      <c r="I30" s="351"/>
      <c r="J30" s="65">
        <f>IF(J29&gt;0,0.00000000000000001,0)</f>
        <v>0</v>
      </c>
      <c r="K30" s="64"/>
      <c r="L30" s="41"/>
      <c r="M30" s="81"/>
      <c r="N30" s="41"/>
    </row>
    <row r="31" spans="1:14" outlineLevel="2">
      <c r="A31" s="54">
        <v>5</v>
      </c>
      <c r="B31" s="18" t="s">
        <v>6</v>
      </c>
      <c r="C31" s="19" t="s">
        <v>81</v>
      </c>
      <c r="D31" s="5" t="s">
        <v>249</v>
      </c>
      <c r="E31" s="18" t="s">
        <v>7</v>
      </c>
      <c r="F31" s="56">
        <v>6.9</v>
      </c>
      <c r="G31" s="14">
        <v>0</v>
      </c>
      <c r="H31" s="56">
        <f t="shared" ref="H31" si="13">F31*(1+G31/100)</f>
        <v>6.9</v>
      </c>
      <c r="I31" s="350">
        <v>0</v>
      </c>
      <c r="J31" s="15">
        <f t="shared" ref="J31" si="14">H31*I31</f>
        <v>0</v>
      </c>
      <c r="K31" s="83">
        <v>0.152</v>
      </c>
      <c r="L31" s="66">
        <f>H31*K31</f>
        <v>1.0488</v>
      </c>
      <c r="M31" s="86"/>
      <c r="N31" s="66">
        <f t="shared" ref="N31" si="15">H31*M31</f>
        <v>0</v>
      </c>
    </row>
    <row r="32" spans="1:14" s="34" customFormat="1" ht="11.25" customHeight="1" outlineLevel="3">
      <c r="A32" s="38"/>
      <c r="B32" s="39"/>
      <c r="C32" s="39"/>
      <c r="D32" s="67" t="s">
        <v>80</v>
      </c>
      <c r="E32" s="39"/>
      <c r="F32" s="59">
        <v>6.9</v>
      </c>
      <c r="G32" s="41"/>
      <c r="H32" s="42"/>
      <c r="I32" s="351"/>
      <c r="J32" s="65">
        <f>IF(J31&gt;0,0.00000000000000001,0)</f>
        <v>0</v>
      </c>
      <c r="K32" s="64"/>
      <c r="L32" s="41"/>
      <c r="M32" s="81"/>
      <c r="N32" s="41"/>
    </row>
    <row r="33" spans="1:14" s="34" customFormat="1" outlineLevel="3">
      <c r="A33" s="70">
        <f>IF(J34&lt;&gt;0,1,0)</f>
        <v>0</v>
      </c>
      <c r="B33" s="39"/>
      <c r="C33" s="57"/>
      <c r="D33" s="43"/>
      <c r="E33" s="39"/>
      <c r="F33" s="40"/>
      <c r="G33" s="41"/>
      <c r="H33" s="42"/>
      <c r="I33" s="351"/>
      <c r="J33" s="65">
        <v>1.0000000000000001E-17</v>
      </c>
      <c r="L33" s="41"/>
      <c r="M33" s="81"/>
      <c r="N33" s="41"/>
    </row>
    <row r="34" spans="1:14" s="50" customFormat="1" ht="16.5" customHeight="1" outlineLevel="1">
      <c r="A34" s="109">
        <f t="shared" ref="A34" si="16">IF(J34&lt;&gt;0,1,0)</f>
        <v>0</v>
      </c>
      <c r="B34" s="110"/>
      <c r="C34" s="111"/>
      <c r="D34" s="112" t="s">
        <v>418</v>
      </c>
      <c r="E34" s="110"/>
      <c r="F34" s="113"/>
      <c r="G34" s="114"/>
      <c r="H34" s="113"/>
      <c r="I34" s="349"/>
      <c r="J34" s="115">
        <f>SUBTOTAL(9,J35:J46)</f>
        <v>0</v>
      </c>
      <c r="K34" s="51"/>
      <c r="L34" s="116">
        <f>SUBTOTAL(9,L35:L46)</f>
        <v>1.5235400000000001</v>
      </c>
      <c r="M34" s="52"/>
      <c r="N34" s="116">
        <f>SUBTOTAL(9,N35:N46)</f>
        <v>0</v>
      </c>
    </row>
    <row r="35" spans="1:14" outlineLevel="2">
      <c r="A35" s="54">
        <v>1</v>
      </c>
      <c r="B35" s="18" t="s">
        <v>6</v>
      </c>
      <c r="C35" s="19" t="s">
        <v>89</v>
      </c>
      <c r="D35" s="5" t="s">
        <v>90</v>
      </c>
      <c r="E35" s="18" t="s">
        <v>7</v>
      </c>
      <c r="F35" s="56">
        <v>150</v>
      </c>
      <c r="G35" s="14">
        <v>0</v>
      </c>
      <c r="H35" s="56">
        <f>F35*(1+G35/100)</f>
        <v>150</v>
      </c>
      <c r="I35" s="350">
        <v>0</v>
      </c>
      <c r="J35" s="15">
        <f>H35*I35</f>
        <v>0</v>
      </c>
      <c r="K35" s="83">
        <v>0</v>
      </c>
      <c r="L35" s="66">
        <f>H35*K35</f>
        <v>0</v>
      </c>
      <c r="M35" s="86"/>
      <c r="N35" s="66">
        <f>H35*M35</f>
        <v>0</v>
      </c>
    </row>
    <row r="36" spans="1:14" s="34" customFormat="1" ht="11.25" customHeight="1" outlineLevel="3">
      <c r="A36" s="38"/>
      <c r="B36" s="39"/>
      <c r="C36" s="39"/>
      <c r="D36" s="67" t="s">
        <v>91</v>
      </c>
      <c r="E36" s="39"/>
      <c r="F36" s="59">
        <v>0</v>
      </c>
      <c r="G36" s="41"/>
      <c r="H36" s="42"/>
      <c r="I36" s="351"/>
      <c r="J36" s="65">
        <f>IF(J35&gt;0,0.00000000000000001,0)</f>
        <v>0</v>
      </c>
      <c r="K36" s="37"/>
      <c r="L36" s="41"/>
      <c r="M36" s="36"/>
      <c r="N36" s="41"/>
    </row>
    <row r="37" spans="1:14" s="34" customFormat="1" ht="11.25" customHeight="1" outlineLevel="3">
      <c r="A37" s="38"/>
      <c r="B37" s="39"/>
      <c r="C37" s="39"/>
      <c r="D37" s="67"/>
      <c r="E37" s="39"/>
      <c r="F37" s="59"/>
      <c r="G37" s="41"/>
      <c r="H37" s="42"/>
      <c r="I37" s="351"/>
      <c r="J37" s="65">
        <f>IF(J36&gt;0,0.00000000000000001,0)</f>
        <v>0</v>
      </c>
      <c r="K37" s="37"/>
      <c r="L37" s="41"/>
      <c r="M37" s="36"/>
      <c r="N37" s="41"/>
    </row>
    <row r="38" spans="1:14" outlineLevel="2">
      <c r="A38" s="54">
        <v>2</v>
      </c>
      <c r="B38" s="18" t="s">
        <v>6</v>
      </c>
      <c r="C38" s="19" t="s">
        <v>92</v>
      </c>
      <c r="D38" s="5" t="s">
        <v>93</v>
      </c>
      <c r="E38" s="18" t="s">
        <v>7</v>
      </c>
      <c r="F38" s="56">
        <v>10.56</v>
      </c>
      <c r="G38" s="14">
        <v>0</v>
      </c>
      <c r="H38" s="56">
        <f>F38*(1+G38/100)</f>
        <v>10.56</v>
      </c>
      <c r="I38" s="350">
        <v>0</v>
      </c>
      <c r="J38" s="15">
        <f>H38*I38</f>
        <v>0</v>
      </c>
      <c r="K38" s="83">
        <v>0</v>
      </c>
      <c r="L38" s="66">
        <f>H38*K38</f>
        <v>0</v>
      </c>
      <c r="M38" s="86"/>
      <c r="N38" s="66">
        <f>H38*M38</f>
        <v>0</v>
      </c>
    </row>
    <row r="39" spans="1:14" s="34" customFormat="1" ht="11.25" customHeight="1" outlineLevel="3">
      <c r="A39" s="38"/>
      <c r="B39" s="39"/>
      <c r="C39" s="39"/>
      <c r="D39" s="67" t="s">
        <v>82</v>
      </c>
      <c r="E39" s="39"/>
      <c r="F39" s="59"/>
      <c r="G39" s="41"/>
      <c r="H39" s="42"/>
      <c r="I39" s="351"/>
      <c r="J39" s="65">
        <f>IF(J36&gt;0,0.00000000000000001,0)</f>
        <v>0</v>
      </c>
      <c r="K39" s="37"/>
      <c r="L39" s="41"/>
      <c r="M39" s="36"/>
      <c r="N39" s="41"/>
    </row>
    <row r="40" spans="1:14" s="34" customFormat="1" ht="11.25" customHeight="1" outlineLevel="3">
      <c r="A40" s="38"/>
      <c r="B40" s="39"/>
      <c r="C40" s="39"/>
      <c r="D40" s="67" t="s">
        <v>83</v>
      </c>
      <c r="E40" s="39"/>
      <c r="F40" s="59">
        <f>8*0.4*(2*0.9+0.9)+2*0.4*(2*0.9+0.6)</f>
        <v>10.56</v>
      </c>
      <c r="G40" s="41"/>
      <c r="H40" s="42"/>
      <c r="I40" s="351"/>
      <c r="J40" s="65">
        <f>IF(J39&gt;0,0.00000000000000001,0)</f>
        <v>0</v>
      </c>
      <c r="K40" s="37"/>
      <c r="L40" s="41"/>
      <c r="M40" s="36"/>
      <c r="N40" s="41"/>
    </row>
    <row r="41" spans="1:14" outlineLevel="2">
      <c r="A41" s="54">
        <v>3</v>
      </c>
      <c r="B41" s="18" t="s">
        <v>6</v>
      </c>
      <c r="C41" s="19" t="s">
        <v>98</v>
      </c>
      <c r="D41" s="5" t="s">
        <v>97</v>
      </c>
      <c r="E41" s="18" t="s">
        <v>7</v>
      </c>
      <c r="F41" s="56">
        <v>35</v>
      </c>
      <c r="G41" s="14">
        <v>0</v>
      </c>
      <c r="H41" s="56">
        <f>F41*(1+G41/100)</f>
        <v>35</v>
      </c>
      <c r="I41" s="350">
        <v>0</v>
      </c>
      <c r="J41" s="15">
        <f>H41*I41</f>
        <v>0</v>
      </c>
      <c r="K41" s="83">
        <v>0.04</v>
      </c>
      <c r="L41" s="66">
        <f>H41*K41</f>
        <v>1.4000000000000001</v>
      </c>
      <c r="M41" s="86"/>
      <c r="N41" s="66">
        <f>H41*M41</f>
        <v>0</v>
      </c>
    </row>
    <row r="42" spans="1:14" s="34" customFormat="1" ht="11.25" customHeight="1" outlineLevel="3">
      <c r="A42" s="38"/>
      <c r="B42" s="39"/>
      <c r="C42" s="39"/>
      <c r="D42" s="67" t="s">
        <v>96</v>
      </c>
      <c r="E42" s="39"/>
      <c r="F42" s="59">
        <v>0</v>
      </c>
      <c r="G42" s="41"/>
      <c r="H42" s="42"/>
      <c r="I42" s="351"/>
      <c r="J42" s="65">
        <f>IF(J40&gt;0,0.00000000000000001,0)</f>
        <v>0</v>
      </c>
      <c r="K42" s="37"/>
      <c r="L42" s="41"/>
      <c r="M42" s="36"/>
      <c r="N42" s="41"/>
    </row>
    <row r="43" spans="1:14" s="34" customFormat="1" ht="11.25" customHeight="1" outlineLevel="3">
      <c r="A43" s="38"/>
      <c r="B43" s="39"/>
      <c r="C43" s="39"/>
      <c r="D43" s="67"/>
      <c r="E43" s="39"/>
      <c r="F43" s="59"/>
      <c r="G43" s="41"/>
      <c r="H43" s="42"/>
      <c r="I43" s="351"/>
      <c r="J43" s="65">
        <f>IF(J41&gt;0,0.00000000000000001,0)</f>
        <v>0</v>
      </c>
      <c r="K43" s="37"/>
      <c r="L43" s="41"/>
      <c r="M43" s="36"/>
      <c r="N43" s="41"/>
    </row>
    <row r="44" spans="1:14" outlineLevel="2">
      <c r="A44" s="54">
        <v>4</v>
      </c>
      <c r="B44" s="18" t="s">
        <v>6</v>
      </c>
      <c r="C44" s="19" t="s">
        <v>100</v>
      </c>
      <c r="D44" s="5" t="s">
        <v>99</v>
      </c>
      <c r="E44" s="18" t="s">
        <v>7</v>
      </c>
      <c r="F44" s="56">
        <v>4.3499999999999996</v>
      </c>
      <c r="G44" s="14">
        <v>0</v>
      </c>
      <c r="H44" s="56">
        <f>F44*(1+G44/100)</f>
        <v>4.3499999999999996</v>
      </c>
      <c r="I44" s="350">
        <v>0</v>
      </c>
      <c r="J44" s="15">
        <f>H44*I44</f>
        <v>0</v>
      </c>
      <c r="K44" s="83">
        <v>2.8400000000000002E-2</v>
      </c>
      <c r="L44" s="66">
        <f>H44*K44</f>
        <v>0.12354</v>
      </c>
      <c r="M44" s="86"/>
      <c r="N44" s="66">
        <f>H44*M44</f>
        <v>0</v>
      </c>
    </row>
    <row r="45" spans="1:14" s="34" customFormat="1" ht="11.25" customHeight="1" outlineLevel="3">
      <c r="A45" s="38"/>
      <c r="B45" s="39"/>
      <c r="C45" s="39"/>
      <c r="D45" s="67" t="s">
        <v>94</v>
      </c>
      <c r="E45" s="39"/>
      <c r="F45" s="59">
        <v>0</v>
      </c>
      <c r="G45" s="41"/>
      <c r="H45" s="42"/>
      <c r="I45" s="351"/>
      <c r="J45" s="65">
        <f>IF(J44&gt;0,0.00000000000000001,0)</f>
        <v>0</v>
      </c>
      <c r="K45" s="37"/>
      <c r="L45" s="41"/>
      <c r="M45" s="36"/>
      <c r="N45" s="41"/>
    </row>
    <row r="46" spans="1:14" s="34" customFormat="1" ht="11.25" customHeight="1" outlineLevel="3">
      <c r="A46" s="38"/>
      <c r="B46" s="39"/>
      <c r="C46" s="39"/>
      <c r="D46" s="67"/>
      <c r="E46" s="39"/>
      <c r="F46" s="59"/>
      <c r="G46" s="41"/>
      <c r="H46" s="42"/>
      <c r="I46" s="351"/>
      <c r="J46" s="65">
        <f>IF(J45&gt;0,0.00000000000000001,0)</f>
        <v>0</v>
      </c>
      <c r="K46" s="37"/>
      <c r="L46" s="41"/>
      <c r="M46" s="36"/>
      <c r="N46" s="41"/>
    </row>
    <row r="47" spans="1:14" s="34" customFormat="1" ht="11.25" customHeight="1" outlineLevel="3">
      <c r="A47" s="38"/>
      <c r="B47" s="39"/>
      <c r="C47" s="39"/>
      <c r="D47" s="67"/>
      <c r="E47" s="39"/>
      <c r="F47" s="59"/>
      <c r="G47" s="41"/>
      <c r="H47" s="42"/>
      <c r="I47" s="351"/>
      <c r="J47" s="65"/>
      <c r="K47" s="37"/>
      <c r="L47" s="41"/>
      <c r="M47" s="36"/>
      <c r="N47" s="41"/>
    </row>
    <row r="48" spans="1:14" s="34" customFormat="1" ht="11.25" customHeight="1" outlineLevel="3">
      <c r="A48" s="70" t="e">
        <f>IF(#REF!&lt;&gt;0,1,0)</f>
        <v>#REF!</v>
      </c>
      <c r="B48" s="39"/>
      <c r="C48" s="39"/>
      <c r="D48" s="67"/>
      <c r="E48" s="39"/>
      <c r="F48" s="59"/>
      <c r="G48" s="41"/>
      <c r="H48" s="42"/>
      <c r="I48" s="351"/>
      <c r="J48" s="65">
        <v>1.0000000000000001E-17</v>
      </c>
      <c r="K48" s="37"/>
      <c r="L48" s="41"/>
      <c r="M48" s="36"/>
      <c r="N48" s="41"/>
    </row>
    <row r="49" spans="1:14" s="50" customFormat="1" ht="16.5" customHeight="1" outlineLevel="1">
      <c r="A49" s="109">
        <f t="shared" ref="A49" si="17">IF(J49&lt;&gt;0,1,0)</f>
        <v>0</v>
      </c>
      <c r="B49" s="110"/>
      <c r="C49" s="111"/>
      <c r="D49" s="112" t="s">
        <v>47</v>
      </c>
      <c r="E49" s="110"/>
      <c r="F49" s="113"/>
      <c r="G49" s="114"/>
      <c r="H49" s="113"/>
      <c r="I49" s="349"/>
      <c r="J49" s="115">
        <f>SUBTOTAL(9,J50:J55)</f>
        <v>0</v>
      </c>
      <c r="K49" s="51"/>
      <c r="L49" s="116">
        <f>SUBTOTAL(9,L50:L55)</f>
        <v>7.2857877999999996</v>
      </c>
      <c r="M49" s="52"/>
      <c r="N49" s="116">
        <f>SUBTOTAL(9,N50:N55)</f>
        <v>0</v>
      </c>
    </row>
    <row r="50" spans="1:14" ht="24" outlineLevel="2">
      <c r="A50" s="54">
        <v>1</v>
      </c>
      <c r="B50" s="18" t="s">
        <v>6</v>
      </c>
      <c r="C50" s="19" t="s">
        <v>101</v>
      </c>
      <c r="D50" s="5" t="s">
        <v>102</v>
      </c>
      <c r="E50" s="18" t="s">
        <v>8</v>
      </c>
      <c r="F50" s="56">
        <v>2.3199999999999998</v>
      </c>
      <c r="G50" s="14">
        <v>0</v>
      </c>
      <c r="H50" s="56">
        <f>F50*(1+G50/100)</f>
        <v>2.3199999999999998</v>
      </c>
      <c r="I50" s="350">
        <v>0</v>
      </c>
      <c r="J50" s="15">
        <f>H50*I50</f>
        <v>0</v>
      </c>
      <c r="K50" s="83">
        <v>2.45329</v>
      </c>
      <c r="L50" s="66">
        <f>H50*K50</f>
        <v>5.6916327999999998</v>
      </c>
      <c r="M50" s="86"/>
      <c r="N50" s="66">
        <f>H50*M50</f>
        <v>0</v>
      </c>
    </row>
    <row r="51" spans="1:14" s="34" customFormat="1" ht="11.25" customHeight="1" outlineLevel="3">
      <c r="A51" s="38"/>
      <c r="B51" s="39"/>
      <c r="C51" s="39"/>
      <c r="D51" s="67" t="s">
        <v>103</v>
      </c>
      <c r="E51" s="39"/>
      <c r="F51" s="59">
        <v>0</v>
      </c>
      <c r="G51" s="41"/>
      <c r="H51" s="42"/>
      <c r="I51" s="351"/>
      <c r="J51" s="65">
        <f>IF(J50&gt;0,0.00000000000000001,0)</f>
        <v>0</v>
      </c>
      <c r="K51" s="37"/>
      <c r="L51" s="41"/>
      <c r="M51" s="36"/>
      <c r="N51" s="41"/>
    </row>
    <row r="52" spans="1:14" s="34" customFormat="1" ht="11.25" customHeight="1" outlineLevel="3">
      <c r="A52" s="38"/>
      <c r="B52" s="39"/>
      <c r="C52" s="39"/>
      <c r="D52" s="67" t="s">
        <v>413</v>
      </c>
      <c r="E52" s="39"/>
      <c r="F52" s="59">
        <v>2.3199999999999998</v>
      </c>
      <c r="G52" s="41"/>
      <c r="H52" s="42"/>
      <c r="I52" s="351"/>
      <c r="J52" s="65">
        <f>IF(J51&gt;0,0.00000000000000001,0)</f>
        <v>0</v>
      </c>
      <c r="K52" s="37"/>
      <c r="L52" s="41"/>
      <c r="M52" s="36"/>
      <c r="N52" s="41"/>
    </row>
    <row r="53" spans="1:14" outlineLevel="2">
      <c r="A53" s="54">
        <v>2</v>
      </c>
      <c r="B53" s="18" t="s">
        <v>6</v>
      </c>
      <c r="C53" s="19" t="s">
        <v>105</v>
      </c>
      <c r="D53" s="5" t="s">
        <v>106</v>
      </c>
      <c r="E53" s="18" t="s">
        <v>8</v>
      </c>
      <c r="F53" s="56">
        <v>23.2</v>
      </c>
      <c r="G53" s="14">
        <v>0</v>
      </c>
      <c r="H53" s="56">
        <f>F53*(1+G53/100)</f>
        <v>23.2</v>
      </c>
      <c r="I53" s="350">
        <v>0</v>
      </c>
      <c r="J53" s="15">
        <f>H53*I53</f>
        <v>0</v>
      </c>
      <c r="K53" s="83"/>
      <c r="L53" s="66">
        <f>H53*K53</f>
        <v>0</v>
      </c>
      <c r="M53" s="86"/>
      <c r="N53" s="66">
        <f>H53*M53</f>
        <v>0</v>
      </c>
    </row>
    <row r="54" spans="1:14" ht="24" outlineLevel="2">
      <c r="A54" s="54">
        <v>3</v>
      </c>
      <c r="B54" s="18" t="s">
        <v>6</v>
      </c>
      <c r="C54" s="19" t="s">
        <v>108</v>
      </c>
      <c r="D54" s="5" t="s">
        <v>107</v>
      </c>
      <c r="E54" s="18" t="s">
        <v>8</v>
      </c>
      <c r="F54" s="56">
        <v>23.2</v>
      </c>
      <c r="G54" s="14">
        <v>0</v>
      </c>
      <c r="H54" s="56">
        <f>F54*(1+G54/100)</f>
        <v>23.2</v>
      </c>
      <c r="I54" s="350">
        <v>0</v>
      </c>
      <c r="J54" s="15">
        <f>H54*I54</f>
        <v>0</v>
      </c>
      <c r="K54" s="83"/>
      <c r="L54" s="66">
        <f>H54*K54</f>
        <v>0</v>
      </c>
      <c r="M54" s="86"/>
      <c r="N54" s="66">
        <f>H54*M54</f>
        <v>0</v>
      </c>
    </row>
    <row r="55" spans="1:14" outlineLevel="2">
      <c r="A55" s="54">
        <v>4</v>
      </c>
      <c r="B55" s="18" t="s">
        <v>6</v>
      </c>
      <c r="C55" s="19" t="s">
        <v>109</v>
      </c>
      <c r="D55" s="5" t="s">
        <v>110</v>
      </c>
      <c r="E55" s="18" t="s">
        <v>4</v>
      </c>
      <c r="F55" s="56">
        <v>1.5</v>
      </c>
      <c r="G55" s="14">
        <v>0</v>
      </c>
      <c r="H55" s="56">
        <f>F55*(1+G55/100)</f>
        <v>1.5</v>
      </c>
      <c r="I55" s="350">
        <v>0</v>
      </c>
      <c r="J55" s="15">
        <f>H55*I55</f>
        <v>0</v>
      </c>
      <c r="K55" s="83">
        <v>1.06277</v>
      </c>
      <c r="L55" s="66">
        <f>H55*K55</f>
        <v>1.594155</v>
      </c>
      <c r="M55" s="86"/>
      <c r="N55" s="66">
        <f>H55*M55</f>
        <v>0</v>
      </c>
    </row>
    <row r="56" spans="1:14" s="34" customFormat="1" ht="11.25" customHeight="1" outlineLevel="3">
      <c r="A56" s="38"/>
      <c r="B56" s="39"/>
      <c r="C56" s="39"/>
      <c r="D56" s="67" t="s">
        <v>37</v>
      </c>
      <c r="E56" s="39"/>
      <c r="F56" s="59">
        <v>0</v>
      </c>
      <c r="G56" s="41"/>
      <c r="H56" s="42"/>
      <c r="I56" s="351"/>
      <c r="J56" s="65">
        <f>IF(J55&gt;0,0.00000000000000001,0)</f>
        <v>0</v>
      </c>
      <c r="K56" s="37"/>
      <c r="L56" s="41"/>
      <c r="M56" s="36"/>
      <c r="N56" s="41"/>
    </row>
    <row r="57" spans="1:14" s="34" customFormat="1" ht="11.25" customHeight="1" outlineLevel="3">
      <c r="A57" s="38"/>
      <c r="B57" s="39"/>
      <c r="C57" s="39"/>
      <c r="D57" s="107"/>
      <c r="E57" s="39"/>
      <c r="F57" s="108"/>
      <c r="G57" s="41"/>
      <c r="H57" s="42"/>
      <c r="I57" s="351"/>
      <c r="J57" s="65">
        <f>IF(J56&gt;0,0.00000000000000001,0)</f>
        <v>0</v>
      </c>
      <c r="K57" s="37"/>
      <c r="L57" s="41"/>
      <c r="M57" s="36"/>
      <c r="N57" s="41"/>
    </row>
    <row r="58" spans="1:14" s="34" customFormat="1" outlineLevel="3">
      <c r="A58" s="70">
        <f>IF(J59&lt;&gt;0,1,0)</f>
        <v>0</v>
      </c>
      <c r="B58" s="27"/>
      <c r="C58" s="27"/>
      <c r="D58" s="35"/>
      <c r="E58" s="27"/>
      <c r="F58" s="28"/>
      <c r="G58" s="36"/>
      <c r="H58" s="29"/>
      <c r="I58" s="348"/>
      <c r="J58" s="65">
        <v>1.0000000000000001E-17</v>
      </c>
      <c r="K58" s="37"/>
      <c r="L58" s="36"/>
      <c r="M58" s="36"/>
      <c r="N58" s="36"/>
    </row>
    <row r="59" spans="1:14" s="34" customFormat="1" outlineLevel="3">
      <c r="A59" s="70" t="e">
        <f>IF(#REF!&lt;&gt;0,1,0)</f>
        <v>#REF!</v>
      </c>
      <c r="B59" s="27"/>
      <c r="C59" s="27"/>
      <c r="D59" s="21" t="s">
        <v>48</v>
      </c>
      <c r="E59" s="27"/>
      <c r="F59" s="28"/>
      <c r="G59" s="36"/>
      <c r="H59" s="29"/>
      <c r="I59" s="348"/>
      <c r="J59" s="78">
        <f>SUBTOTAL(9,J60:J64)</f>
        <v>0</v>
      </c>
      <c r="K59" s="79"/>
      <c r="L59" s="82">
        <f>SUBTOTAL(9,L60:L64)</f>
        <v>2.3578400000000004</v>
      </c>
      <c r="M59" s="80"/>
      <c r="N59" s="82">
        <f>SUBTOTAL(9,N60:N64)</f>
        <v>0</v>
      </c>
    </row>
    <row r="60" spans="1:14" outlineLevel="2">
      <c r="A60" s="54">
        <v>1</v>
      </c>
      <c r="B60" s="18" t="s">
        <v>6</v>
      </c>
      <c r="C60" s="19" t="s">
        <v>269</v>
      </c>
      <c r="D60" s="5" t="s">
        <v>270</v>
      </c>
      <c r="E60" s="18" t="s">
        <v>10</v>
      </c>
      <c r="F60" s="56">
        <v>1</v>
      </c>
      <c r="G60" s="14">
        <v>0</v>
      </c>
      <c r="H60" s="56">
        <f>F60*(1+G60/100)</f>
        <v>1</v>
      </c>
      <c r="I60" s="350">
        <v>0</v>
      </c>
      <c r="J60" s="15">
        <f>H60*I60</f>
        <v>0</v>
      </c>
      <c r="K60" s="83">
        <v>1.6979999999999999E-2</v>
      </c>
      <c r="L60" s="66">
        <f t="shared" ref="L60:L64" si="18">H60*K60</f>
        <v>1.6979999999999999E-2</v>
      </c>
      <c r="M60" s="86"/>
      <c r="N60" s="66">
        <f>H60*M60</f>
        <v>0</v>
      </c>
    </row>
    <row r="61" spans="1:14" ht="24" outlineLevel="2">
      <c r="A61" s="54">
        <v>2</v>
      </c>
      <c r="B61" s="18" t="s">
        <v>6</v>
      </c>
      <c r="C61" s="19" t="s">
        <v>271</v>
      </c>
      <c r="D61" s="5" t="s">
        <v>272</v>
      </c>
      <c r="E61" s="18" t="s">
        <v>10</v>
      </c>
      <c r="F61" s="56">
        <v>5</v>
      </c>
      <c r="G61" s="14">
        <v>0</v>
      </c>
      <c r="H61" s="56">
        <f>F61*(1+G61/100)</f>
        <v>5</v>
      </c>
      <c r="I61" s="350">
        <v>0</v>
      </c>
      <c r="J61" s="15">
        <f>H61*I61</f>
        <v>0</v>
      </c>
      <c r="K61" s="83">
        <v>0.44169999999999998</v>
      </c>
      <c r="L61" s="66">
        <f t="shared" ref="L61:L63" si="19">H61*K61</f>
        <v>2.2084999999999999</v>
      </c>
      <c r="M61" s="86"/>
      <c r="N61" s="66">
        <f>H61*M61</f>
        <v>0</v>
      </c>
    </row>
    <row r="62" spans="1:14" outlineLevel="2">
      <c r="A62" s="54">
        <v>3</v>
      </c>
      <c r="B62" s="18" t="s">
        <v>6</v>
      </c>
      <c r="C62" s="19" t="s">
        <v>469</v>
      </c>
      <c r="D62" s="5" t="s">
        <v>470</v>
      </c>
      <c r="E62" s="18" t="s">
        <v>10</v>
      </c>
      <c r="F62" s="56">
        <v>1</v>
      </c>
      <c r="G62" s="14">
        <v>0</v>
      </c>
      <c r="H62" s="56">
        <f>F62*(1+G62/100)</f>
        <v>1</v>
      </c>
      <c r="I62" s="350">
        <v>0</v>
      </c>
      <c r="J62" s="15">
        <f>H62*I62</f>
        <v>0</v>
      </c>
      <c r="K62" s="83">
        <v>1.41E-2</v>
      </c>
      <c r="L62" s="66">
        <f t="shared" si="19"/>
        <v>1.41E-2</v>
      </c>
      <c r="M62" s="86"/>
      <c r="N62" s="66">
        <f>H62*M62</f>
        <v>0</v>
      </c>
    </row>
    <row r="63" spans="1:14" outlineLevel="2">
      <c r="A63" s="54">
        <v>4</v>
      </c>
      <c r="B63" s="18" t="s">
        <v>6</v>
      </c>
      <c r="C63" s="19" t="s">
        <v>471</v>
      </c>
      <c r="D63" s="5" t="s">
        <v>468</v>
      </c>
      <c r="E63" s="18" t="s">
        <v>10</v>
      </c>
      <c r="F63" s="56">
        <v>1</v>
      </c>
      <c r="G63" s="14">
        <v>0</v>
      </c>
      <c r="H63" s="56">
        <f>F63*(1+G63/100)</f>
        <v>1</v>
      </c>
      <c r="I63" s="350">
        <v>0</v>
      </c>
      <c r="J63" s="15">
        <f>H63*I63</f>
        <v>0</v>
      </c>
      <c r="K63" s="83">
        <v>1.35E-2</v>
      </c>
      <c r="L63" s="66">
        <f t="shared" si="19"/>
        <v>1.35E-2</v>
      </c>
      <c r="M63" s="86"/>
      <c r="N63" s="66">
        <f>H63*M63</f>
        <v>0</v>
      </c>
    </row>
    <row r="64" spans="1:14" outlineLevel="2">
      <c r="A64" s="54">
        <v>5</v>
      </c>
      <c r="B64" s="18" t="s">
        <v>6</v>
      </c>
      <c r="C64" s="19" t="s">
        <v>472</v>
      </c>
      <c r="D64" s="5" t="s">
        <v>473</v>
      </c>
      <c r="E64" s="18" t="s">
        <v>10</v>
      </c>
      <c r="F64" s="56">
        <v>4</v>
      </c>
      <c r="G64" s="14">
        <v>0</v>
      </c>
      <c r="H64" s="56">
        <f>F64*(1+G64/100)</f>
        <v>4</v>
      </c>
      <c r="I64" s="350">
        <v>0</v>
      </c>
      <c r="J64" s="15">
        <f>H64*I64</f>
        <v>0</v>
      </c>
      <c r="K64" s="83">
        <v>2.6190000000000001E-2</v>
      </c>
      <c r="L64" s="66">
        <f t="shared" si="18"/>
        <v>0.10476000000000001</v>
      </c>
      <c r="M64" s="86"/>
      <c r="N64" s="66">
        <f>H64*M64</f>
        <v>0</v>
      </c>
    </row>
    <row r="65" spans="1:14" s="34" customFormat="1" outlineLevel="3">
      <c r="A65" s="70">
        <f>IF(J66&lt;&gt;0,1,0)</f>
        <v>0</v>
      </c>
      <c r="B65" s="27"/>
      <c r="C65" s="27"/>
      <c r="D65" s="35"/>
      <c r="E65" s="27"/>
      <c r="F65" s="28"/>
      <c r="G65" s="36"/>
      <c r="H65" s="29"/>
      <c r="I65" s="348"/>
      <c r="J65" s="65">
        <v>1.0000000000000001E-17</v>
      </c>
      <c r="K65" s="37"/>
      <c r="L65" s="36"/>
      <c r="M65" s="36"/>
      <c r="N65" s="36"/>
    </row>
    <row r="66" spans="1:14" s="50" customFormat="1" ht="16.5" customHeight="1" outlineLevel="1">
      <c r="A66" s="109">
        <f t="shared" ref="A66" si="20">IF(J66&lt;&gt;0,1,0)</f>
        <v>0</v>
      </c>
      <c r="B66" s="110"/>
      <c r="C66" s="111"/>
      <c r="D66" s="112" t="s">
        <v>52</v>
      </c>
      <c r="E66" s="110"/>
      <c r="F66" s="113"/>
      <c r="G66" s="114"/>
      <c r="H66" s="113"/>
      <c r="I66" s="349"/>
      <c r="J66" s="115">
        <f>SUBTOTAL(9,J67:J74)</f>
        <v>0</v>
      </c>
      <c r="K66" s="51"/>
      <c r="L66" s="116">
        <f>SUBTOTAL(9,L67:L74)</f>
        <v>0</v>
      </c>
      <c r="M66" s="52"/>
      <c r="N66" s="116">
        <f>SUBTOTAL(9,N67:N74)</f>
        <v>0</v>
      </c>
    </row>
    <row r="67" spans="1:14" outlineLevel="2">
      <c r="A67" s="54">
        <v>1</v>
      </c>
      <c r="B67" s="18" t="s">
        <v>6</v>
      </c>
      <c r="C67" s="19" t="s">
        <v>113</v>
      </c>
      <c r="D67" s="5" t="s">
        <v>114</v>
      </c>
      <c r="E67" s="18" t="s">
        <v>7</v>
      </c>
      <c r="F67" s="56">
        <v>3.4</v>
      </c>
      <c r="G67" s="14">
        <v>0</v>
      </c>
      <c r="H67" s="56">
        <f t="shared" ref="H67" si="21">F67*(1+G67/100)</f>
        <v>3.4</v>
      </c>
      <c r="I67" s="350">
        <v>0</v>
      </c>
      <c r="J67" s="15">
        <f t="shared" ref="J67" si="22">H67*I67</f>
        <v>0</v>
      </c>
      <c r="K67" s="83">
        <v>0</v>
      </c>
      <c r="L67" s="66">
        <f t="shared" ref="L67" si="23">H67*K67</f>
        <v>0</v>
      </c>
      <c r="M67" s="86"/>
      <c r="N67" s="66">
        <f t="shared" ref="N67" si="24">H67*M67</f>
        <v>0</v>
      </c>
    </row>
    <row r="68" spans="1:14" s="34" customFormat="1" ht="11.25" customHeight="1" outlineLevel="3">
      <c r="A68" s="38"/>
      <c r="B68" s="39"/>
      <c r="C68" s="39"/>
      <c r="D68" s="67" t="s">
        <v>115</v>
      </c>
      <c r="E68" s="39"/>
      <c r="F68" s="59">
        <v>3.4</v>
      </c>
      <c r="G68" s="41"/>
      <c r="H68" s="42"/>
      <c r="I68" s="351"/>
      <c r="J68" s="65">
        <f>IF(J67&gt;0,0.00000000000000001,0)</f>
        <v>0</v>
      </c>
      <c r="K68" s="37"/>
      <c r="L68" s="41"/>
      <c r="M68" s="36"/>
      <c r="N68" s="41"/>
    </row>
    <row r="69" spans="1:14" ht="24" outlineLevel="2">
      <c r="A69" s="54">
        <v>2</v>
      </c>
      <c r="B69" s="18" t="s">
        <v>6</v>
      </c>
      <c r="C69" s="19" t="s">
        <v>116</v>
      </c>
      <c r="D69" s="5" t="s">
        <v>117</v>
      </c>
      <c r="E69" s="18" t="s">
        <v>7</v>
      </c>
      <c r="F69" s="56">
        <v>204</v>
      </c>
      <c r="G69" s="14">
        <v>0</v>
      </c>
      <c r="H69" s="56">
        <f t="shared" ref="H69" si="25">F69*(1+G69/100)</f>
        <v>204</v>
      </c>
      <c r="I69" s="350">
        <v>0</v>
      </c>
      <c r="J69" s="15">
        <f t="shared" ref="J69" si="26">H69*I69</f>
        <v>0</v>
      </c>
      <c r="K69" s="83">
        <v>0</v>
      </c>
      <c r="L69" s="66">
        <f t="shared" ref="L69" si="27">H69*K69</f>
        <v>0</v>
      </c>
      <c r="M69" s="86"/>
      <c r="N69" s="66">
        <f t="shared" ref="N69" si="28">H69*M69</f>
        <v>0</v>
      </c>
    </row>
    <row r="70" spans="1:14" s="34" customFormat="1" ht="11.25" customHeight="1" outlineLevel="3">
      <c r="A70" s="38"/>
      <c r="B70" s="39"/>
      <c r="C70" s="39"/>
      <c r="D70" s="67" t="s">
        <v>118</v>
      </c>
      <c r="E70" s="39"/>
      <c r="F70" s="59">
        <v>204</v>
      </c>
      <c r="G70" s="41"/>
      <c r="H70" s="42"/>
      <c r="I70" s="351"/>
      <c r="J70" s="65">
        <f>IF(J69&gt;0,0.00000000000000001,0)</f>
        <v>0</v>
      </c>
      <c r="K70" s="37"/>
      <c r="L70" s="41"/>
      <c r="M70" s="36"/>
      <c r="N70" s="41"/>
    </row>
    <row r="71" spans="1:14" outlineLevel="2">
      <c r="A71" s="54">
        <v>3</v>
      </c>
      <c r="B71" s="18" t="s">
        <v>6</v>
      </c>
      <c r="C71" s="19" t="s">
        <v>120</v>
      </c>
      <c r="D71" s="5" t="s">
        <v>121</v>
      </c>
      <c r="E71" s="18" t="s">
        <v>7</v>
      </c>
      <c r="F71" s="56">
        <v>23.2</v>
      </c>
      <c r="G71" s="14">
        <v>0</v>
      </c>
      <c r="H71" s="56">
        <f t="shared" ref="H71" si="29">F71*(1+G71/100)</f>
        <v>23.2</v>
      </c>
      <c r="I71" s="350">
        <v>0</v>
      </c>
      <c r="J71" s="15">
        <f t="shared" ref="J71" si="30">H71*I71</f>
        <v>0</v>
      </c>
      <c r="K71" s="83">
        <v>0</v>
      </c>
      <c r="L71" s="66">
        <f t="shared" ref="L71" si="31">H71*K71</f>
        <v>0</v>
      </c>
      <c r="M71" s="86"/>
      <c r="N71" s="66">
        <f t="shared" ref="N71" si="32">H71*M71</f>
        <v>0</v>
      </c>
    </row>
    <row r="72" spans="1:14" s="34" customFormat="1" ht="11.25" customHeight="1" outlineLevel="3">
      <c r="A72" s="38"/>
      <c r="B72" s="39"/>
      <c r="C72" s="39"/>
      <c r="D72" s="67" t="s">
        <v>104</v>
      </c>
      <c r="E72" s="39"/>
      <c r="F72" s="59">
        <v>23.2</v>
      </c>
      <c r="G72" s="41"/>
      <c r="H72" s="42"/>
      <c r="I72" s="351"/>
      <c r="J72" s="65">
        <f>IF(J71&gt;0,0.00000000000000001,0)</f>
        <v>0</v>
      </c>
      <c r="K72" s="37"/>
      <c r="L72" s="41"/>
      <c r="M72" s="36"/>
      <c r="N72" s="41"/>
    </row>
    <row r="73" spans="1:14" ht="24" outlineLevel="2">
      <c r="A73" s="54">
        <v>4</v>
      </c>
      <c r="B73" s="18" t="s">
        <v>6</v>
      </c>
      <c r="C73" s="19" t="s">
        <v>111</v>
      </c>
      <c r="D73" s="5" t="s">
        <v>112</v>
      </c>
      <c r="E73" s="18" t="s">
        <v>7</v>
      </c>
      <c r="F73" s="56">
        <v>696</v>
      </c>
      <c r="G73" s="14">
        <v>0</v>
      </c>
      <c r="H73" s="56">
        <f t="shared" ref="H73" si="33">F73*(1+G73/100)</f>
        <v>696</v>
      </c>
      <c r="I73" s="350">
        <v>0</v>
      </c>
      <c r="J73" s="15">
        <f t="shared" ref="J73" si="34">H73*I73</f>
        <v>0</v>
      </c>
      <c r="K73" s="83">
        <v>0</v>
      </c>
      <c r="L73" s="66">
        <f t="shared" ref="L73" si="35">H73*K73</f>
        <v>0</v>
      </c>
      <c r="M73" s="86"/>
      <c r="N73" s="66">
        <f t="shared" ref="N73" si="36">H73*M73</f>
        <v>0</v>
      </c>
    </row>
    <row r="74" spans="1:14" s="34" customFormat="1" ht="11.25" customHeight="1" outlineLevel="3">
      <c r="A74" s="38"/>
      <c r="B74" s="39"/>
      <c r="C74" s="39"/>
      <c r="D74" s="67" t="s">
        <v>119</v>
      </c>
      <c r="E74" s="39"/>
      <c r="F74" s="59">
        <v>696</v>
      </c>
      <c r="G74" s="41"/>
      <c r="H74" s="42"/>
      <c r="I74" s="351"/>
      <c r="J74" s="65">
        <f>IF(J73&gt;0,0.00000000000000001,0)</f>
        <v>0</v>
      </c>
      <c r="K74" s="37"/>
      <c r="L74" s="41"/>
      <c r="M74" s="36"/>
      <c r="N74" s="41"/>
    </row>
    <row r="75" spans="1:14" s="34" customFormat="1" outlineLevel="3">
      <c r="A75" s="70">
        <f>IF(J76&lt;&gt;0,1,0)</f>
        <v>1</v>
      </c>
      <c r="B75" s="39"/>
      <c r="C75" s="39"/>
      <c r="D75" s="43"/>
      <c r="E75" s="39"/>
      <c r="F75" s="40"/>
      <c r="G75" s="41"/>
      <c r="H75" s="42"/>
      <c r="I75" s="351"/>
      <c r="J75" s="65">
        <v>1.0000000000000001E-17</v>
      </c>
      <c r="K75" s="37"/>
      <c r="L75" s="41"/>
      <c r="M75" s="36"/>
      <c r="N75" s="41"/>
    </row>
    <row r="76" spans="1:14" s="50" customFormat="1" ht="16.5" customHeight="1" outlineLevel="1">
      <c r="A76" s="109">
        <f t="shared" ref="A76" si="37">IF(J76&lt;&gt;0,1,0)</f>
        <v>1</v>
      </c>
      <c r="B76" s="110"/>
      <c r="C76" s="111"/>
      <c r="D76" s="112" t="s">
        <v>55</v>
      </c>
      <c r="E76" s="110"/>
      <c r="F76" s="113"/>
      <c r="G76" s="114"/>
      <c r="H76" s="113"/>
      <c r="I76" s="349"/>
      <c r="J76" s="115">
        <f>SUBTOTAL(9,J77:J93)</f>
        <v>2.0000000000000001E-17</v>
      </c>
      <c r="K76" s="51"/>
      <c r="L76" s="116">
        <f>SUBTOTAL(9,L77:L93)</f>
        <v>0.616676</v>
      </c>
      <c r="M76" s="52"/>
      <c r="N76" s="116">
        <f>SUBTOTAL(9,N77:N93)</f>
        <v>0</v>
      </c>
    </row>
    <row r="77" spans="1:14" ht="24" outlineLevel="2">
      <c r="A77" s="54">
        <v>1</v>
      </c>
      <c r="B77" s="18" t="s">
        <v>6</v>
      </c>
      <c r="C77" s="19">
        <v>952901111</v>
      </c>
      <c r="D77" s="5" t="s">
        <v>32</v>
      </c>
      <c r="E77" s="18" t="s">
        <v>7</v>
      </c>
      <c r="F77" s="56">
        <v>151.9</v>
      </c>
      <c r="G77" s="14">
        <v>0</v>
      </c>
      <c r="H77" s="56">
        <f>F77*(1+G77/100)</f>
        <v>151.9</v>
      </c>
      <c r="I77" s="350">
        <v>0</v>
      </c>
      <c r="J77" s="15">
        <f>H77*I77</f>
        <v>0</v>
      </c>
      <c r="K77" s="83">
        <v>4.0000000000000003E-5</v>
      </c>
      <c r="L77" s="66">
        <f>H77*K77</f>
        <v>6.0760000000000007E-3</v>
      </c>
      <c r="M77" s="86"/>
      <c r="N77" s="66">
        <f>H77*M77</f>
        <v>0</v>
      </c>
    </row>
    <row r="78" spans="1:14" s="34" customFormat="1" outlineLevel="3">
      <c r="A78" s="13"/>
      <c r="B78" s="7"/>
      <c r="C78" s="8"/>
      <c r="D78" s="68" t="s">
        <v>122</v>
      </c>
      <c r="E78" s="7"/>
      <c r="F78" s="55"/>
      <c r="G78" s="10"/>
      <c r="H78" s="55"/>
      <c r="I78" s="352"/>
      <c r="J78" s="11"/>
      <c r="K78" s="84"/>
      <c r="L78" s="12"/>
      <c r="M78" s="85"/>
      <c r="N78" s="12"/>
    </row>
    <row r="79" spans="1:14" s="34" customFormat="1" ht="11.25" customHeight="1" outlineLevel="3">
      <c r="A79" s="38"/>
      <c r="B79" s="39"/>
      <c r="C79" s="39"/>
      <c r="D79" s="67" t="s">
        <v>104</v>
      </c>
      <c r="E79" s="39"/>
      <c r="F79" s="59">
        <v>23.2</v>
      </c>
      <c r="G79" s="41"/>
      <c r="H79" s="42"/>
      <c r="I79" s="351"/>
      <c r="J79" s="65">
        <f>IF(J75&gt;0,0.00000000000000001,0)</f>
        <v>1.0000000000000001E-17</v>
      </c>
      <c r="K79" s="37"/>
      <c r="L79" s="41"/>
      <c r="M79" s="36"/>
      <c r="N79" s="41"/>
    </row>
    <row r="80" spans="1:14" s="34" customFormat="1" outlineLevel="3">
      <c r="A80" s="13"/>
      <c r="B80" s="7"/>
      <c r="C80" s="8"/>
      <c r="D80" s="68" t="s">
        <v>123</v>
      </c>
      <c r="E80" s="7"/>
      <c r="F80" s="55"/>
      <c r="G80" s="10"/>
      <c r="H80" s="55"/>
      <c r="I80" s="352"/>
      <c r="J80" s="11"/>
      <c r="K80" s="84"/>
      <c r="L80" s="12"/>
      <c r="M80" s="85"/>
      <c r="N80" s="12"/>
    </row>
    <row r="81" spans="1:14" s="34" customFormat="1" ht="11.25" customHeight="1" outlineLevel="3">
      <c r="A81" s="38"/>
      <c r="B81" s="39"/>
      <c r="C81" s="39"/>
      <c r="D81" s="67" t="s">
        <v>124</v>
      </c>
      <c r="E81" s="39"/>
      <c r="F81" s="59">
        <v>128.69999999999999</v>
      </c>
      <c r="G81" s="41"/>
      <c r="H81" s="42"/>
      <c r="I81" s="351"/>
      <c r="J81" s="65">
        <f>IF(J77&gt;0,0.00000000000000001,0)</f>
        <v>0</v>
      </c>
      <c r="K81" s="37"/>
      <c r="L81" s="41"/>
      <c r="M81" s="36"/>
      <c r="N81" s="41"/>
    </row>
    <row r="82" spans="1:14" ht="24" outlineLevel="2">
      <c r="A82" s="54">
        <v>2</v>
      </c>
      <c r="B82" s="18" t="s">
        <v>6</v>
      </c>
      <c r="C82" s="19" t="s">
        <v>174</v>
      </c>
      <c r="D82" s="5" t="s">
        <v>175</v>
      </c>
      <c r="E82" s="18" t="s">
        <v>10</v>
      </c>
      <c r="F82" s="56">
        <v>11</v>
      </c>
      <c r="G82" s="14">
        <v>0</v>
      </c>
      <c r="H82" s="56">
        <f t="shared" ref="H82:H93" si="38">F82*(1+G82/100)</f>
        <v>11</v>
      </c>
      <c r="I82" s="350">
        <v>0</v>
      </c>
      <c r="J82" s="15">
        <f t="shared" ref="J82:J93" si="39">H82*I82</f>
        <v>0</v>
      </c>
      <c r="K82" s="83">
        <v>1.17E-2</v>
      </c>
      <c r="L82" s="66">
        <f t="shared" ref="L82:L83" si="40">H82*K82</f>
        <v>0.12870000000000001</v>
      </c>
      <c r="M82" s="86"/>
      <c r="N82" s="66">
        <f t="shared" ref="N82" si="41">H82*M82</f>
        <v>0</v>
      </c>
    </row>
    <row r="83" spans="1:14" ht="24" outlineLevel="2">
      <c r="A83" s="54">
        <v>3</v>
      </c>
      <c r="B83" s="18"/>
      <c r="C83" s="19" t="s">
        <v>273</v>
      </c>
      <c r="D83" s="5" t="s">
        <v>274</v>
      </c>
      <c r="E83" s="18" t="s">
        <v>42</v>
      </c>
      <c r="F83" s="56">
        <v>2</v>
      </c>
      <c r="G83" s="14">
        <v>0</v>
      </c>
      <c r="H83" s="56">
        <f t="shared" si="38"/>
        <v>2</v>
      </c>
      <c r="I83" s="350">
        <v>0</v>
      </c>
      <c r="J83" s="15">
        <f t="shared" si="39"/>
        <v>0</v>
      </c>
      <c r="K83" s="83">
        <v>0.22344</v>
      </c>
      <c r="L83" s="66">
        <f t="shared" si="40"/>
        <v>0.44688</v>
      </c>
      <c r="M83" s="86"/>
      <c r="N83" s="66">
        <f>H83*M83</f>
        <v>0</v>
      </c>
    </row>
    <row r="84" spans="1:14" s="34" customFormat="1" ht="11.25" customHeight="1" outlineLevel="3">
      <c r="A84" s="38"/>
      <c r="B84" s="39"/>
      <c r="C84" s="39"/>
      <c r="D84" s="67" t="s">
        <v>124</v>
      </c>
      <c r="E84" s="39"/>
      <c r="F84" s="59">
        <v>128.69999999999999</v>
      </c>
      <c r="G84" s="41"/>
      <c r="H84" s="42"/>
      <c r="I84" s="351"/>
      <c r="J84" s="65">
        <f>IF(J78&gt;0,0.00000000000000001,0)</f>
        <v>0</v>
      </c>
      <c r="K84" s="37"/>
      <c r="L84" s="41"/>
      <c r="M84" s="36"/>
      <c r="N84" s="41"/>
    </row>
    <row r="85" spans="1:14" ht="24" outlineLevel="2">
      <c r="A85" s="54">
        <v>4</v>
      </c>
      <c r="B85" s="18"/>
      <c r="C85" s="19" t="s">
        <v>275</v>
      </c>
      <c r="D85" s="5" t="s">
        <v>276</v>
      </c>
      <c r="E85" s="18" t="s">
        <v>3</v>
      </c>
      <c r="F85" s="56">
        <v>34</v>
      </c>
      <c r="G85" s="14">
        <v>0</v>
      </c>
      <c r="H85" s="56">
        <f t="shared" ref="H85" si="42">F85*(1+G85/100)</f>
        <v>34</v>
      </c>
      <c r="I85" s="350">
        <v>0</v>
      </c>
      <c r="J85" s="15">
        <f t="shared" ref="J85" si="43">H85*I85</f>
        <v>0</v>
      </c>
      <c r="K85" s="83">
        <v>1.0300000000000001E-3</v>
      </c>
      <c r="L85" s="66">
        <f>H85*K85</f>
        <v>3.5020000000000003E-2</v>
      </c>
      <c r="M85" s="86"/>
      <c r="N85" s="66">
        <f>H85*M85</f>
        <v>0</v>
      </c>
    </row>
    <row r="86" spans="1:14" s="34" customFormat="1" ht="11.25" customHeight="1" outlineLevel="3">
      <c r="A86" s="38"/>
      <c r="B86" s="39"/>
      <c r="C86" s="39"/>
      <c r="D86" s="67" t="s">
        <v>277</v>
      </c>
      <c r="E86" s="39"/>
      <c r="F86" s="59">
        <v>34</v>
      </c>
      <c r="G86" s="41"/>
      <c r="H86" s="42"/>
      <c r="I86" s="351"/>
      <c r="J86" s="65">
        <f>IF(J80&gt;0,0.00000000000000001,0)</f>
        <v>0</v>
      </c>
      <c r="K86" s="37"/>
      <c r="L86" s="41"/>
      <c r="M86" s="36"/>
      <c r="N86" s="41"/>
    </row>
    <row r="87" spans="1:14" outlineLevel="2">
      <c r="A87" s="54">
        <v>5</v>
      </c>
      <c r="B87" s="18"/>
      <c r="C87" s="19" t="s">
        <v>169</v>
      </c>
      <c r="D87" s="5" t="s">
        <v>125</v>
      </c>
      <c r="E87" s="18" t="s">
        <v>42</v>
      </c>
      <c r="F87" s="56">
        <v>1</v>
      </c>
      <c r="G87" s="14">
        <v>0</v>
      </c>
      <c r="H87" s="56">
        <v>6</v>
      </c>
      <c r="I87" s="350">
        <v>0</v>
      </c>
      <c r="J87" s="15">
        <f t="shared" si="39"/>
        <v>0</v>
      </c>
      <c r="K87" s="83"/>
      <c r="L87" s="66">
        <f>H87*K87</f>
        <v>0</v>
      </c>
      <c r="M87" s="86"/>
      <c r="N87" s="66">
        <f>H87*M87</f>
        <v>0</v>
      </c>
    </row>
    <row r="88" spans="1:14" ht="24" outlineLevel="2">
      <c r="A88" s="54">
        <v>6</v>
      </c>
      <c r="B88" s="18"/>
      <c r="C88" s="19" t="s">
        <v>170</v>
      </c>
      <c r="D88" s="5" t="s">
        <v>173</v>
      </c>
      <c r="E88" s="18" t="s">
        <v>42</v>
      </c>
      <c r="F88" s="56">
        <v>1</v>
      </c>
      <c r="G88" s="14">
        <v>0</v>
      </c>
      <c r="H88" s="56">
        <v>15</v>
      </c>
      <c r="I88" s="350">
        <v>0</v>
      </c>
      <c r="J88" s="15">
        <f t="shared" ref="J88:J90" si="44">H88*I88</f>
        <v>0</v>
      </c>
      <c r="K88" s="83"/>
      <c r="L88" s="66">
        <f>H88*K88</f>
        <v>0</v>
      </c>
      <c r="M88" s="86"/>
      <c r="N88" s="66">
        <f>H88*M88</f>
        <v>0</v>
      </c>
    </row>
    <row r="89" spans="1:14" s="34" customFormat="1" ht="11.25" customHeight="1" outlineLevel="3">
      <c r="A89" s="38"/>
      <c r="B89" s="39"/>
      <c r="C89" s="39"/>
      <c r="D89" s="67" t="s">
        <v>282</v>
      </c>
      <c r="E89" s="39"/>
      <c r="F89" s="59">
        <v>4.2</v>
      </c>
      <c r="G89" s="41"/>
      <c r="H89" s="42"/>
      <c r="I89" s="351"/>
      <c r="J89" s="65">
        <f>IF(J79&gt;0,0.00000000000000001,0)</f>
        <v>1.0000000000000001E-17</v>
      </c>
      <c r="K89" s="37"/>
      <c r="L89" s="41"/>
      <c r="M89" s="36"/>
      <c r="N89" s="41"/>
    </row>
    <row r="90" spans="1:14" outlineLevel="2">
      <c r="A90" s="54">
        <v>7</v>
      </c>
      <c r="B90" s="18"/>
      <c r="C90" s="19" t="s">
        <v>171</v>
      </c>
      <c r="D90" s="5" t="s">
        <v>278</v>
      </c>
      <c r="E90" s="18" t="s">
        <v>3</v>
      </c>
      <c r="F90" s="56">
        <v>4.2</v>
      </c>
      <c r="G90" s="14">
        <v>0</v>
      </c>
      <c r="H90" s="56">
        <f t="shared" ref="H90" si="45">F90*(1+G90/100)</f>
        <v>4.2</v>
      </c>
      <c r="I90" s="350">
        <v>0</v>
      </c>
      <c r="J90" s="15">
        <f t="shared" si="44"/>
        <v>0</v>
      </c>
      <c r="K90" s="83"/>
      <c r="L90" s="66">
        <f>H90*K90</f>
        <v>0</v>
      </c>
      <c r="M90" s="86"/>
      <c r="N90" s="66">
        <f>H90*M90</f>
        <v>0</v>
      </c>
    </row>
    <row r="91" spans="1:14" s="34" customFormat="1" ht="11.25" customHeight="1" outlineLevel="3">
      <c r="A91" s="38"/>
      <c r="B91" s="39"/>
      <c r="C91" s="39"/>
      <c r="D91" s="67" t="s">
        <v>281</v>
      </c>
      <c r="E91" s="39"/>
      <c r="F91" s="59">
        <v>4.2</v>
      </c>
      <c r="G91" s="41"/>
      <c r="H91" s="42"/>
      <c r="I91" s="351"/>
      <c r="J91" s="65">
        <f>IF(J81&gt;0,0.00000000000000001,0)</f>
        <v>0</v>
      </c>
      <c r="K91" s="37"/>
      <c r="L91" s="41"/>
      <c r="M91" s="36"/>
      <c r="N91" s="41"/>
    </row>
    <row r="92" spans="1:14" s="34" customFormat="1" ht="11.25" customHeight="1" outlineLevel="3">
      <c r="A92" s="38"/>
      <c r="B92" s="39"/>
      <c r="C92" s="39"/>
      <c r="D92" s="67" t="s">
        <v>280</v>
      </c>
      <c r="E92" s="39"/>
      <c r="F92" s="59">
        <v>4.2</v>
      </c>
      <c r="G92" s="41"/>
      <c r="H92" s="42"/>
      <c r="I92" s="351"/>
      <c r="J92" s="65">
        <f>IF(J82&gt;0,0.00000000000000001,0)</f>
        <v>0</v>
      </c>
      <c r="K92" s="37"/>
      <c r="L92" s="41"/>
      <c r="M92" s="36"/>
      <c r="N92" s="41"/>
    </row>
    <row r="93" spans="1:14" outlineLevel="2">
      <c r="A93" s="54">
        <v>8</v>
      </c>
      <c r="B93" s="18"/>
      <c r="C93" s="19" t="s">
        <v>172</v>
      </c>
      <c r="D93" s="5" t="s">
        <v>279</v>
      </c>
      <c r="E93" s="18" t="s">
        <v>3</v>
      </c>
      <c r="F93" s="56">
        <v>5.7</v>
      </c>
      <c r="G93" s="14">
        <v>0</v>
      </c>
      <c r="H93" s="56">
        <f t="shared" si="38"/>
        <v>5.7</v>
      </c>
      <c r="I93" s="350">
        <v>0</v>
      </c>
      <c r="J93" s="15">
        <f t="shared" si="39"/>
        <v>0</v>
      </c>
      <c r="K93" s="83"/>
      <c r="L93" s="66">
        <f>H93*K93</f>
        <v>0</v>
      </c>
      <c r="M93" s="86"/>
      <c r="N93" s="66">
        <f>H93*M93</f>
        <v>0</v>
      </c>
    </row>
    <row r="94" spans="1:14" s="34" customFormat="1" ht="11.25" customHeight="1" outlineLevel="3">
      <c r="A94" s="38"/>
      <c r="B94" s="39"/>
      <c r="C94" s="39"/>
      <c r="D94" s="67" t="s">
        <v>281</v>
      </c>
      <c r="E94" s="39"/>
      <c r="F94" s="59">
        <v>4.2</v>
      </c>
      <c r="G94" s="41"/>
      <c r="H94" s="42"/>
      <c r="I94" s="351"/>
      <c r="J94" s="65">
        <f>IF(J84&gt;0,0.00000000000000001,0)</f>
        <v>0</v>
      </c>
      <c r="K94" s="37"/>
      <c r="L94" s="41"/>
      <c r="M94" s="36"/>
      <c r="N94" s="41"/>
    </row>
    <row r="95" spans="1:14" s="34" customFormat="1" ht="11.25" customHeight="1" outlineLevel="3">
      <c r="A95" s="38"/>
      <c r="B95" s="39"/>
      <c r="C95" s="39"/>
      <c r="D95" s="67">
        <v>5.7</v>
      </c>
      <c r="E95" s="39"/>
      <c r="F95" s="59">
        <v>5.7</v>
      </c>
      <c r="G95" s="41"/>
      <c r="H95" s="42"/>
      <c r="I95" s="351"/>
      <c r="J95" s="65">
        <f>IF(J84&gt;0,0.00000000000000001,0)</f>
        <v>0</v>
      </c>
      <c r="K95" s="37"/>
      <c r="L95" s="41"/>
      <c r="M95" s="36"/>
      <c r="N95" s="41"/>
    </row>
    <row r="96" spans="1:14" s="34" customFormat="1" outlineLevel="3">
      <c r="A96" s="13"/>
      <c r="B96" s="7"/>
      <c r="C96" s="8"/>
      <c r="D96" s="9"/>
      <c r="E96" s="7"/>
      <c r="F96" s="55"/>
      <c r="G96" s="10"/>
      <c r="H96" s="55"/>
      <c r="I96" s="352"/>
      <c r="J96" s="65">
        <v>1.0000000000000001E-17</v>
      </c>
      <c r="K96" s="84"/>
      <c r="L96" s="12"/>
      <c r="M96" s="85"/>
      <c r="N96" s="12"/>
    </row>
    <row r="97" spans="1:14" s="50" customFormat="1" ht="16.5" customHeight="1" outlineLevel="1">
      <c r="A97" s="109" t="e">
        <f>IF(#REF!&lt;&gt;0,1,0)</f>
        <v>#REF!</v>
      </c>
      <c r="B97" s="110"/>
      <c r="C97" s="111"/>
      <c r="D97" s="112" t="s">
        <v>45</v>
      </c>
      <c r="E97" s="110"/>
      <c r="F97" s="113"/>
      <c r="G97" s="114"/>
      <c r="H97" s="113"/>
      <c r="I97" s="349"/>
      <c r="J97" s="115">
        <f>SUBTOTAL(9,J98:J118)</f>
        <v>0</v>
      </c>
      <c r="K97" s="51"/>
      <c r="L97" s="116">
        <f>SUBTOTAL(9,L98:L118)</f>
        <v>0</v>
      </c>
      <c r="M97" s="52"/>
      <c r="N97" s="116">
        <f>SUBTOTAL(9,N98:N117)</f>
        <v>10.555159999999999</v>
      </c>
    </row>
    <row r="98" spans="1:14" outlineLevel="2">
      <c r="A98" s="54">
        <v>1</v>
      </c>
      <c r="B98" s="18" t="s">
        <v>6</v>
      </c>
      <c r="C98" s="19">
        <v>766691914</v>
      </c>
      <c r="D98" s="5" t="s">
        <v>31</v>
      </c>
      <c r="E98" s="18" t="s">
        <v>10</v>
      </c>
      <c r="F98" s="56">
        <v>3</v>
      </c>
      <c r="G98" s="14">
        <v>0</v>
      </c>
      <c r="H98" s="56">
        <f t="shared" ref="H98:H101" si="46">F98*(1+G98/100)</f>
        <v>3</v>
      </c>
      <c r="I98" s="350">
        <v>0</v>
      </c>
      <c r="J98" s="15">
        <f t="shared" ref="J98:J101" si="47">H98*I98</f>
        <v>0</v>
      </c>
      <c r="K98" s="83"/>
      <c r="L98" s="66">
        <f t="shared" ref="L98:L101" si="48">H98*K98</f>
        <v>0</v>
      </c>
      <c r="M98" s="86">
        <v>2.4E-2</v>
      </c>
      <c r="N98" s="66">
        <f t="shared" ref="N98:N101" si="49">H98*M98</f>
        <v>7.2000000000000008E-2</v>
      </c>
    </row>
    <row r="99" spans="1:14" outlineLevel="2">
      <c r="A99" s="54">
        <v>2</v>
      </c>
      <c r="B99" s="18" t="s">
        <v>6</v>
      </c>
      <c r="C99" s="19">
        <v>776511810</v>
      </c>
      <c r="D99" s="5" t="s">
        <v>43</v>
      </c>
      <c r="E99" s="18" t="s">
        <v>7</v>
      </c>
      <c r="F99" s="56">
        <v>7.5</v>
      </c>
      <c r="G99" s="14">
        <v>0</v>
      </c>
      <c r="H99" s="56">
        <f t="shared" si="46"/>
        <v>7.5</v>
      </c>
      <c r="I99" s="350">
        <v>0</v>
      </c>
      <c r="J99" s="15">
        <f t="shared" si="47"/>
        <v>0</v>
      </c>
      <c r="K99" s="83"/>
      <c r="L99" s="66">
        <f t="shared" si="48"/>
        <v>0</v>
      </c>
      <c r="M99" s="86"/>
      <c r="N99" s="66">
        <f t="shared" si="49"/>
        <v>0</v>
      </c>
    </row>
    <row r="100" spans="1:14" s="34" customFormat="1" ht="11.25" customHeight="1" outlineLevel="3">
      <c r="A100" s="38"/>
      <c r="B100" s="39"/>
      <c r="C100" s="39"/>
      <c r="D100" s="67" t="s">
        <v>199</v>
      </c>
      <c r="E100" s="39"/>
      <c r="F100" s="59">
        <v>7.5</v>
      </c>
      <c r="G100" s="41"/>
      <c r="H100" s="42"/>
      <c r="I100" s="351"/>
      <c r="J100" s="65">
        <f>IF(J98&gt;0,0.00000000000000001,0)</f>
        <v>0</v>
      </c>
      <c r="K100" s="37"/>
      <c r="L100" s="41"/>
      <c r="M100" s="36"/>
      <c r="N100" s="41"/>
    </row>
    <row r="101" spans="1:14" outlineLevel="2">
      <c r="A101" s="54">
        <v>3</v>
      </c>
      <c r="B101" s="18" t="s">
        <v>6</v>
      </c>
      <c r="C101" s="19" t="s">
        <v>127</v>
      </c>
      <c r="D101" s="5" t="s">
        <v>128</v>
      </c>
      <c r="E101" s="18" t="s">
        <v>7</v>
      </c>
      <c r="F101" s="56">
        <v>5.36</v>
      </c>
      <c r="G101" s="14">
        <v>0</v>
      </c>
      <c r="H101" s="56">
        <f t="shared" si="46"/>
        <v>5.36</v>
      </c>
      <c r="I101" s="350">
        <v>0</v>
      </c>
      <c r="J101" s="15">
        <f t="shared" si="47"/>
        <v>0</v>
      </c>
      <c r="K101" s="83"/>
      <c r="L101" s="66">
        <f t="shared" si="48"/>
        <v>0</v>
      </c>
      <c r="M101" s="86">
        <v>0.26100000000000001</v>
      </c>
      <c r="N101" s="66">
        <f t="shared" si="49"/>
        <v>1.3989600000000002</v>
      </c>
    </row>
    <row r="102" spans="1:14" s="34" customFormat="1" ht="11.25" customHeight="1" outlineLevel="3">
      <c r="A102" s="38"/>
      <c r="B102" s="39"/>
      <c r="C102" s="39"/>
      <c r="D102" s="67" t="s">
        <v>129</v>
      </c>
      <c r="E102" s="39"/>
      <c r="F102" s="59">
        <v>0</v>
      </c>
      <c r="G102" s="41"/>
      <c r="H102" s="42"/>
      <c r="I102" s="351"/>
      <c r="J102" s="65">
        <f>IF(J101&gt;0,0.00000000000000001,0)</f>
        <v>0</v>
      </c>
      <c r="K102" s="37"/>
      <c r="L102" s="41"/>
      <c r="M102" s="36"/>
      <c r="N102" s="41"/>
    </row>
    <row r="103" spans="1:14" s="34" customFormat="1" ht="11.25" customHeight="1" outlineLevel="3">
      <c r="A103" s="38"/>
      <c r="B103" s="39"/>
      <c r="C103" s="39"/>
      <c r="D103" s="67" t="s">
        <v>130</v>
      </c>
      <c r="E103" s="39"/>
      <c r="F103" s="59">
        <v>5.36</v>
      </c>
      <c r="G103" s="41"/>
      <c r="H103" s="42"/>
      <c r="I103" s="351"/>
      <c r="J103" s="65">
        <f>IF(J101&gt;0,0.00000000000000001,0)</f>
        <v>0</v>
      </c>
      <c r="K103" s="37"/>
      <c r="L103" s="41"/>
      <c r="M103" s="36"/>
      <c r="N103" s="41"/>
    </row>
    <row r="104" spans="1:14" ht="24" outlineLevel="2">
      <c r="A104" s="54">
        <v>4</v>
      </c>
      <c r="B104" s="18" t="s">
        <v>6</v>
      </c>
      <c r="C104" s="19" t="s">
        <v>150</v>
      </c>
      <c r="D104" s="5" t="s">
        <v>151</v>
      </c>
      <c r="E104" s="18" t="s">
        <v>8</v>
      </c>
      <c r="F104" s="56">
        <v>3.86</v>
      </c>
      <c r="G104" s="14">
        <v>0</v>
      </c>
      <c r="H104" s="56">
        <f>F104*(1+G104/100)</f>
        <v>3.86</v>
      </c>
      <c r="I104" s="350">
        <v>0</v>
      </c>
      <c r="J104" s="15">
        <f>H104*I104</f>
        <v>0</v>
      </c>
      <c r="K104" s="83"/>
      <c r="L104" s="66">
        <f>H104*K104</f>
        <v>0</v>
      </c>
      <c r="M104" s="86">
        <v>1.8</v>
      </c>
      <c r="N104" s="66">
        <f>H104*M104</f>
        <v>6.9479999999999995</v>
      </c>
    </row>
    <row r="105" spans="1:14" s="34" customFormat="1" ht="22.5" customHeight="1" outlineLevel="3">
      <c r="A105" s="38"/>
      <c r="B105" s="39"/>
      <c r="C105" s="39"/>
      <c r="D105" s="67" t="s">
        <v>148</v>
      </c>
      <c r="E105" s="39"/>
      <c r="F105" s="59">
        <v>0</v>
      </c>
      <c r="G105" s="41"/>
      <c r="H105" s="42"/>
      <c r="I105" s="351"/>
      <c r="J105" s="65">
        <f>IF(J102&gt;0,0.00000000000000001,0)</f>
        <v>0</v>
      </c>
      <c r="K105" s="37"/>
      <c r="L105" s="41"/>
      <c r="M105" s="36"/>
      <c r="N105" s="41"/>
    </row>
    <row r="106" spans="1:14" s="34" customFormat="1" ht="11.25" customHeight="1" outlineLevel="3">
      <c r="A106" s="38"/>
      <c r="B106" s="39"/>
      <c r="C106" s="39"/>
      <c r="D106" s="67">
        <f>1.9*3.3*0.15+5.9*3.3*0.3*0.5</f>
        <v>3.8609999999999998</v>
      </c>
      <c r="E106" s="39"/>
      <c r="F106" s="59">
        <v>3.86</v>
      </c>
      <c r="G106" s="41"/>
      <c r="H106" s="42"/>
      <c r="I106" s="351"/>
      <c r="J106" s="65">
        <f>IF(J105&gt;0,0.00000000000000001,0)</f>
        <v>0</v>
      </c>
      <c r="K106" s="37"/>
      <c r="L106" s="41"/>
      <c r="M106" s="36"/>
      <c r="N106" s="41"/>
    </row>
    <row r="107" spans="1:14" ht="24" outlineLevel="2">
      <c r="A107" s="54">
        <v>5</v>
      </c>
      <c r="B107" s="18" t="s">
        <v>6</v>
      </c>
      <c r="C107" s="19">
        <v>968072455</v>
      </c>
      <c r="D107" s="5" t="s">
        <v>33</v>
      </c>
      <c r="E107" s="18" t="s">
        <v>7</v>
      </c>
      <c r="F107" s="56">
        <v>2</v>
      </c>
      <c r="G107" s="14">
        <v>0</v>
      </c>
      <c r="H107" s="56">
        <f t="shared" ref="H107:H108" si="50">F107*(1+G107/100)</f>
        <v>2</v>
      </c>
      <c r="I107" s="350">
        <v>0</v>
      </c>
      <c r="J107" s="15">
        <f t="shared" ref="J107:J108" si="51">H107*I107</f>
        <v>0</v>
      </c>
      <c r="K107" s="83"/>
      <c r="L107" s="66">
        <f t="shared" ref="L107:L108" si="52">H107*K107</f>
        <v>0</v>
      </c>
      <c r="M107" s="86">
        <v>7.5999999999999998E-2</v>
      </c>
      <c r="N107" s="66">
        <f t="shared" ref="N107:N108" si="53">H107*M107</f>
        <v>0.152</v>
      </c>
    </row>
    <row r="108" spans="1:14" outlineLevel="2">
      <c r="A108" s="54">
        <v>6</v>
      </c>
      <c r="B108" s="18" t="s">
        <v>6</v>
      </c>
      <c r="C108" s="19">
        <v>968062455</v>
      </c>
      <c r="D108" s="5" t="s">
        <v>61</v>
      </c>
      <c r="E108" s="18" t="s">
        <v>7</v>
      </c>
      <c r="F108" s="56">
        <v>1</v>
      </c>
      <c r="G108" s="14">
        <v>0</v>
      </c>
      <c r="H108" s="56">
        <f t="shared" si="50"/>
        <v>1</v>
      </c>
      <c r="I108" s="350">
        <v>0</v>
      </c>
      <c r="J108" s="15">
        <f t="shared" si="51"/>
        <v>0</v>
      </c>
      <c r="K108" s="83"/>
      <c r="L108" s="66">
        <f t="shared" si="52"/>
        <v>0</v>
      </c>
      <c r="M108" s="86">
        <v>8.7999999999999995E-2</v>
      </c>
      <c r="N108" s="66">
        <f t="shared" si="53"/>
        <v>8.7999999999999995E-2</v>
      </c>
    </row>
    <row r="109" spans="1:14" ht="24" outlineLevel="2">
      <c r="A109" s="54">
        <v>7</v>
      </c>
      <c r="B109" s="18" t="s">
        <v>6</v>
      </c>
      <c r="C109" s="19">
        <v>978013161</v>
      </c>
      <c r="D109" s="5" t="s">
        <v>35</v>
      </c>
      <c r="E109" s="18" t="s">
        <v>7</v>
      </c>
      <c r="F109" s="56">
        <v>91.46</v>
      </c>
      <c r="G109" s="14">
        <v>0</v>
      </c>
      <c r="H109" s="56">
        <f>F109*(1+G109/100)</f>
        <v>91.46</v>
      </c>
      <c r="I109" s="350">
        <v>0</v>
      </c>
      <c r="J109" s="15">
        <f>H109*I109</f>
        <v>0</v>
      </c>
      <c r="K109" s="83"/>
      <c r="L109" s="66">
        <f>H109*K109</f>
        <v>0</v>
      </c>
      <c r="M109" s="86">
        <v>0.02</v>
      </c>
      <c r="N109" s="66">
        <f>H109*M109</f>
        <v>1.8291999999999999</v>
      </c>
    </row>
    <row r="110" spans="1:14" s="34" customFormat="1" ht="11.25" customHeight="1" outlineLevel="3">
      <c r="A110" s="38"/>
      <c r="B110" s="39"/>
      <c r="C110" s="39"/>
      <c r="D110" s="67" t="s">
        <v>94</v>
      </c>
      <c r="E110" s="39"/>
      <c r="F110" s="59">
        <v>0</v>
      </c>
      <c r="G110" s="41"/>
      <c r="H110" s="42"/>
      <c r="I110" s="351"/>
      <c r="J110" s="65">
        <f>IF(J109&gt;0,0.00000000000000001,0)</f>
        <v>0</v>
      </c>
      <c r="K110" s="37"/>
      <c r="L110" s="41"/>
      <c r="M110" s="36"/>
      <c r="N110" s="41"/>
    </row>
    <row r="111" spans="1:14" s="34" customFormat="1" ht="11.25" customHeight="1" outlineLevel="3">
      <c r="A111" s="38"/>
      <c r="B111" s="39"/>
      <c r="C111" s="39"/>
      <c r="D111" s="67" t="s">
        <v>95</v>
      </c>
      <c r="E111" s="39"/>
      <c r="F111" s="59">
        <v>91.46</v>
      </c>
      <c r="G111" s="41"/>
      <c r="H111" s="42"/>
      <c r="I111" s="351"/>
      <c r="J111" s="65">
        <f>IF(J110&gt;0,0.00000000000000001,0)</f>
        <v>0</v>
      </c>
      <c r="K111" s="37"/>
      <c r="L111" s="41"/>
      <c r="M111" s="36"/>
      <c r="N111" s="41"/>
    </row>
    <row r="112" spans="1:14" ht="24" outlineLevel="2">
      <c r="A112" s="54">
        <v>8</v>
      </c>
      <c r="B112" s="18" t="s">
        <v>6</v>
      </c>
      <c r="C112" s="19" t="s">
        <v>136</v>
      </c>
      <c r="D112" s="5" t="s">
        <v>137</v>
      </c>
      <c r="E112" s="18" t="s">
        <v>7</v>
      </c>
      <c r="F112" s="56">
        <v>3.35</v>
      </c>
      <c r="G112" s="14">
        <v>0</v>
      </c>
      <c r="H112" s="56">
        <f t="shared" ref="H112:H115" si="54">F112*(1+G112/100)</f>
        <v>3.35</v>
      </c>
      <c r="I112" s="350">
        <v>0</v>
      </c>
      <c r="J112" s="15">
        <f t="shared" ref="J112:J115" si="55">H112*I112</f>
        <v>0</v>
      </c>
      <c r="K112" s="83"/>
      <c r="L112" s="66">
        <f t="shared" ref="L112" si="56">H112*K112</f>
        <v>0</v>
      </c>
      <c r="M112" s="86">
        <v>0.02</v>
      </c>
      <c r="N112" s="66">
        <f t="shared" ref="N112" si="57">H112*M112</f>
        <v>6.7000000000000004E-2</v>
      </c>
    </row>
    <row r="113" spans="1:14" s="34" customFormat="1" ht="11.25" customHeight="1" outlineLevel="3">
      <c r="A113" s="38"/>
      <c r="B113" s="39"/>
      <c r="C113" s="39"/>
      <c r="D113" s="67" t="s">
        <v>94</v>
      </c>
      <c r="E113" s="39"/>
      <c r="F113" s="59">
        <v>0</v>
      </c>
      <c r="G113" s="41"/>
      <c r="H113" s="42"/>
      <c r="I113" s="351"/>
      <c r="J113" s="65">
        <f>IF(J112&gt;0,0.00000000000000001,0)</f>
        <v>0</v>
      </c>
      <c r="K113" s="37"/>
      <c r="L113" s="41"/>
      <c r="M113" s="36"/>
      <c r="N113" s="41"/>
    </row>
    <row r="114" spans="1:14" s="34" customFormat="1" ht="11.25" customHeight="1" outlineLevel="3">
      <c r="A114" s="38"/>
      <c r="B114" s="39"/>
      <c r="C114" s="39"/>
      <c r="D114" s="67" t="s">
        <v>135</v>
      </c>
      <c r="E114" s="39"/>
      <c r="F114" s="59">
        <v>3.35</v>
      </c>
      <c r="G114" s="41"/>
      <c r="H114" s="42"/>
      <c r="I114" s="351"/>
      <c r="J114" s="65">
        <f>IF(J113&gt;0,0.00000000000000001,0)</f>
        <v>0</v>
      </c>
      <c r="K114" s="37"/>
      <c r="L114" s="41"/>
      <c r="M114" s="36"/>
      <c r="N114" s="41"/>
    </row>
    <row r="115" spans="1:14" ht="24" outlineLevel="2">
      <c r="A115" s="54">
        <v>9</v>
      </c>
      <c r="B115" s="18" t="s">
        <v>6</v>
      </c>
      <c r="C115" s="19">
        <v>997013117</v>
      </c>
      <c r="D115" s="5" t="s">
        <v>138</v>
      </c>
      <c r="E115" s="18" t="s">
        <v>4</v>
      </c>
      <c r="F115" s="56">
        <v>10.55</v>
      </c>
      <c r="G115" s="14">
        <v>0</v>
      </c>
      <c r="H115" s="56">
        <f t="shared" si="54"/>
        <v>10.55</v>
      </c>
      <c r="I115" s="350">
        <v>0</v>
      </c>
      <c r="J115" s="15">
        <f t="shared" si="55"/>
        <v>0</v>
      </c>
      <c r="K115" s="83"/>
      <c r="L115" s="66"/>
      <c r="M115" s="86">
        <v>0</v>
      </c>
      <c r="N115" s="66"/>
    </row>
    <row r="116" spans="1:14" outlineLevel="2">
      <c r="A116" s="54">
        <v>10</v>
      </c>
      <c r="B116" s="18"/>
      <c r="C116" s="19">
        <v>997013509</v>
      </c>
      <c r="D116" s="5" t="s">
        <v>139</v>
      </c>
      <c r="E116" s="18" t="s">
        <v>4</v>
      </c>
      <c r="F116" s="56">
        <f>F117</f>
        <v>211</v>
      </c>
      <c r="G116" s="14">
        <v>0</v>
      </c>
      <c r="H116" s="56">
        <f>F116*(1+G116/100)</f>
        <v>211</v>
      </c>
      <c r="I116" s="350">
        <v>0</v>
      </c>
      <c r="J116" s="15">
        <f>H116*I116</f>
        <v>0</v>
      </c>
      <c r="K116" s="83"/>
      <c r="L116" s="66">
        <f>H116*K116</f>
        <v>0</v>
      </c>
      <c r="M116" s="86"/>
      <c r="N116" s="66">
        <f>H116*M116</f>
        <v>0</v>
      </c>
    </row>
    <row r="117" spans="1:14" s="34" customFormat="1" ht="10.5" customHeight="1" outlineLevel="3">
      <c r="A117" s="38"/>
      <c r="B117" s="39"/>
      <c r="C117" s="39"/>
      <c r="D117" s="67" t="str">
        <f>ROUND(F115,3)&amp;"*20"</f>
        <v>10,55*20</v>
      </c>
      <c r="E117" s="39"/>
      <c r="F117" s="59">
        <f>F115*20</f>
        <v>211</v>
      </c>
      <c r="G117" s="41"/>
      <c r="H117" s="42"/>
      <c r="I117" s="351"/>
      <c r="J117" s="65">
        <f>IF(J116&gt;0,0.00000000000000001,0)</f>
        <v>0</v>
      </c>
      <c r="K117" s="37"/>
      <c r="L117" s="41"/>
      <c r="M117" s="36"/>
      <c r="N117" s="41"/>
    </row>
    <row r="118" spans="1:14" ht="24" outlineLevel="2">
      <c r="A118" s="54">
        <v>11</v>
      </c>
      <c r="B118" s="18" t="s">
        <v>6</v>
      </c>
      <c r="C118" s="19">
        <v>997013831</v>
      </c>
      <c r="D118" s="5" t="s">
        <v>140</v>
      </c>
      <c r="E118" s="18" t="s">
        <v>4</v>
      </c>
      <c r="F118" s="56">
        <f>F115</f>
        <v>10.55</v>
      </c>
      <c r="G118" s="14">
        <v>0</v>
      </c>
      <c r="H118" s="56">
        <f>F118*(1+G118/100)</f>
        <v>10.55</v>
      </c>
      <c r="I118" s="350">
        <v>0</v>
      </c>
      <c r="J118" s="15">
        <f>H118*I118</f>
        <v>0</v>
      </c>
      <c r="K118" s="83"/>
      <c r="L118" s="66">
        <f>H118*K118</f>
        <v>0</v>
      </c>
      <c r="M118" s="86"/>
      <c r="N118" s="66">
        <f>H118*M118</f>
        <v>0</v>
      </c>
    </row>
    <row r="119" spans="1:14" s="31" customFormat="1" ht="12.75" customHeight="1" outlineLevel="2">
      <c r="A119" s="70">
        <f>IF(J120&lt;&gt;0,1,0)</f>
        <v>0</v>
      </c>
      <c r="B119" s="7"/>
      <c r="C119" s="7"/>
      <c r="D119" s="9"/>
      <c r="E119" s="7"/>
      <c r="F119" s="28"/>
      <c r="G119" s="10"/>
      <c r="H119" s="55"/>
      <c r="I119" s="352"/>
      <c r="J119" s="65">
        <v>1.0000000000000001E-17</v>
      </c>
      <c r="K119" s="87"/>
      <c r="L119" s="12"/>
      <c r="M119" s="88"/>
      <c r="N119" s="12"/>
    </row>
    <row r="120" spans="1:14" s="50" customFormat="1" ht="16.5" customHeight="1" outlineLevel="1">
      <c r="A120" s="109">
        <f t="shared" ref="A120" si="58">IF(J120&lt;&gt;0,1,0)</f>
        <v>0</v>
      </c>
      <c r="B120" s="110"/>
      <c r="C120" s="111"/>
      <c r="D120" s="112" t="s">
        <v>26</v>
      </c>
      <c r="E120" s="110"/>
      <c r="F120" s="113"/>
      <c r="G120" s="114"/>
      <c r="H120" s="113"/>
      <c r="I120" s="349"/>
      <c r="J120" s="115">
        <f>SUBTOTAL(9,J121:J121)</f>
        <v>0</v>
      </c>
      <c r="K120" s="51"/>
      <c r="L120" s="116">
        <f>SUBTOTAL(9,L121:L121)</f>
        <v>0</v>
      </c>
      <c r="M120" s="52"/>
      <c r="N120" s="116">
        <f>SUBTOTAL(9,N121:N121)</f>
        <v>0</v>
      </c>
    </row>
    <row r="121" spans="1:14" outlineLevel="2">
      <c r="A121" s="54">
        <v>1</v>
      </c>
      <c r="B121" s="18" t="s">
        <v>6</v>
      </c>
      <c r="C121" s="19">
        <v>998017003</v>
      </c>
      <c r="D121" s="5" t="s">
        <v>141</v>
      </c>
      <c r="E121" s="18" t="s">
        <v>4</v>
      </c>
      <c r="F121" s="56">
        <f>L5</f>
        <v>24.574812999999999</v>
      </c>
      <c r="G121" s="14">
        <v>0</v>
      </c>
      <c r="H121" s="56">
        <f>F121*(1+G121/100)</f>
        <v>24.574812999999999</v>
      </c>
      <c r="I121" s="350">
        <v>0</v>
      </c>
      <c r="J121" s="15">
        <f>H121*I121</f>
        <v>0</v>
      </c>
      <c r="K121" s="83"/>
      <c r="L121" s="66">
        <f>H121*K121</f>
        <v>0</v>
      </c>
      <c r="M121" s="86"/>
      <c r="N121" s="66">
        <f>H121*M121</f>
        <v>0</v>
      </c>
    </row>
    <row r="122" spans="1:14" outlineLevel="2">
      <c r="A122" s="70">
        <f>IF(J123&lt;&gt;0,1,0)</f>
        <v>0</v>
      </c>
      <c r="B122" s="22"/>
      <c r="C122" s="23"/>
      <c r="D122" s="53"/>
      <c r="E122" s="22"/>
      <c r="F122" s="55"/>
      <c r="G122" s="10"/>
      <c r="H122" s="55"/>
      <c r="I122" s="352"/>
      <c r="J122" s="65">
        <v>1.0000000000000001E-17</v>
      </c>
      <c r="K122" s="84"/>
      <c r="L122" s="12"/>
      <c r="M122" s="84"/>
      <c r="N122" s="12"/>
    </row>
    <row r="123" spans="1:14" s="50" customFormat="1" ht="16.5" customHeight="1" outlineLevel="1">
      <c r="A123" s="109">
        <f t="shared" ref="A123" si="59">IF(J123&lt;&gt;0,1,0)</f>
        <v>0</v>
      </c>
      <c r="B123" s="110"/>
      <c r="C123" s="111"/>
      <c r="D123" s="112" t="s">
        <v>28</v>
      </c>
      <c r="E123" s="110"/>
      <c r="F123" s="113"/>
      <c r="G123" s="114"/>
      <c r="H123" s="113"/>
      <c r="I123" s="349"/>
      <c r="J123" s="115">
        <f>SUBTOTAL(9,J124:J128)</f>
        <v>0</v>
      </c>
      <c r="K123" s="51"/>
      <c r="L123" s="116">
        <f>SUBTOTAL(9,L124:L126)</f>
        <v>9.2800000000000001E-3</v>
      </c>
      <c r="M123" s="52"/>
      <c r="N123" s="116">
        <f>SUBTOTAL(9,N124:N126)</f>
        <v>0</v>
      </c>
    </row>
    <row r="124" spans="1:14" outlineLevel="2">
      <c r="A124" s="54">
        <v>1</v>
      </c>
      <c r="B124" s="18" t="s">
        <v>6</v>
      </c>
      <c r="C124" s="19">
        <v>711141559</v>
      </c>
      <c r="D124" s="5" t="s">
        <v>142</v>
      </c>
      <c r="E124" s="18" t="s">
        <v>7</v>
      </c>
      <c r="F124" s="56">
        <v>23.2</v>
      </c>
      <c r="G124" s="14">
        <v>0</v>
      </c>
      <c r="H124" s="56">
        <f>F124*(1+G124/100)</f>
        <v>23.2</v>
      </c>
      <c r="I124" s="350">
        <v>0</v>
      </c>
      <c r="J124" s="15">
        <f>H124*I124</f>
        <v>0</v>
      </c>
      <c r="K124" s="83">
        <v>4.0000000000000002E-4</v>
      </c>
      <c r="L124" s="66">
        <f>H124*K124</f>
        <v>9.2800000000000001E-3</v>
      </c>
      <c r="M124" s="86"/>
      <c r="N124" s="66">
        <f>H124*M124</f>
        <v>0</v>
      </c>
    </row>
    <row r="125" spans="1:14" s="34" customFormat="1" ht="11.25" customHeight="1" outlineLevel="3">
      <c r="A125" s="38"/>
      <c r="B125" s="39"/>
      <c r="C125" s="39"/>
      <c r="D125" s="67" t="s">
        <v>103</v>
      </c>
      <c r="E125" s="39"/>
      <c r="F125" s="59">
        <v>0</v>
      </c>
      <c r="G125" s="41"/>
      <c r="H125" s="42"/>
      <c r="I125" s="351"/>
      <c r="J125" s="65">
        <f>IF(J124&gt;0,0.00000000000000001,0)</f>
        <v>0</v>
      </c>
      <c r="K125" s="37"/>
      <c r="L125" s="41"/>
      <c r="M125" s="36"/>
      <c r="N125" s="41"/>
    </row>
    <row r="126" spans="1:14" s="34" customFormat="1" ht="11.25" customHeight="1" outlineLevel="3">
      <c r="A126" s="38"/>
      <c r="B126" s="39"/>
      <c r="C126" s="39"/>
      <c r="D126" s="67" t="s">
        <v>104</v>
      </c>
      <c r="E126" s="39"/>
      <c r="F126" s="59">
        <v>23.2</v>
      </c>
      <c r="G126" s="41"/>
      <c r="H126" s="42"/>
      <c r="I126" s="351"/>
      <c r="J126" s="65">
        <f>IF(J125&gt;0,0.00000000000000001,0)</f>
        <v>0</v>
      </c>
      <c r="K126" s="37"/>
      <c r="L126" s="41"/>
      <c r="M126" s="36"/>
      <c r="N126" s="41"/>
    </row>
    <row r="127" spans="1:14" outlineLevel="2">
      <c r="A127" s="54">
        <v>2</v>
      </c>
      <c r="B127" s="18" t="s">
        <v>2</v>
      </c>
      <c r="C127" s="19" t="s">
        <v>143</v>
      </c>
      <c r="D127" s="5" t="s">
        <v>144</v>
      </c>
      <c r="E127" s="18" t="s">
        <v>7</v>
      </c>
      <c r="F127" s="56">
        <v>23.2</v>
      </c>
      <c r="G127" s="14">
        <v>0.15</v>
      </c>
      <c r="H127" s="56">
        <f>F127*(1+G127)</f>
        <v>26.679999999999996</v>
      </c>
      <c r="I127" s="350">
        <v>0</v>
      </c>
      <c r="J127" s="15">
        <f>H127*I127</f>
        <v>0</v>
      </c>
      <c r="K127" s="83">
        <v>3.8999999999999998E-3</v>
      </c>
      <c r="L127" s="66">
        <f>H127*K127</f>
        <v>0.10405199999999998</v>
      </c>
      <c r="M127" s="86"/>
      <c r="N127" s="66">
        <f>H127*M127</f>
        <v>0</v>
      </c>
    </row>
    <row r="128" spans="1:14" ht="24" outlineLevel="2">
      <c r="A128" s="54">
        <v>3</v>
      </c>
      <c r="B128" s="18" t="s">
        <v>6</v>
      </c>
      <c r="C128" s="19" t="s">
        <v>145</v>
      </c>
      <c r="D128" s="5" t="s">
        <v>146</v>
      </c>
      <c r="E128" s="18" t="s">
        <v>0</v>
      </c>
      <c r="F128" s="56">
        <f>ROUND(SUM(J124:J127,2)/100,2)</f>
        <v>0.02</v>
      </c>
      <c r="G128" s="14">
        <v>0</v>
      </c>
      <c r="H128" s="56">
        <f>F128*(1+G128)</f>
        <v>0.02</v>
      </c>
      <c r="I128" s="350">
        <v>0</v>
      </c>
      <c r="J128" s="15">
        <f>H128*I128</f>
        <v>0</v>
      </c>
      <c r="K128" s="83"/>
      <c r="L128" s="66">
        <f>H128*K128</f>
        <v>0</v>
      </c>
      <c r="M128" s="86"/>
      <c r="N128" s="66">
        <f>H128*M128</f>
        <v>0</v>
      </c>
    </row>
    <row r="129" spans="1:14" s="31" customFormat="1" ht="12.75" customHeight="1" outlineLevel="2">
      <c r="A129" s="70">
        <f>IF(J130&lt;&gt;0,1,0)</f>
        <v>0</v>
      </c>
      <c r="B129" s="7"/>
      <c r="C129" s="8"/>
      <c r="D129" s="9"/>
      <c r="E129" s="7"/>
      <c r="F129" s="59"/>
      <c r="G129" s="10"/>
      <c r="H129" s="55"/>
      <c r="I129" s="352"/>
      <c r="J129" s="65">
        <v>1.0000000000000001E-17</v>
      </c>
      <c r="K129" s="87"/>
      <c r="L129" s="12"/>
      <c r="M129" s="88"/>
      <c r="N129" s="12"/>
    </row>
    <row r="130" spans="1:14" s="50" customFormat="1" ht="16.5" customHeight="1" outlineLevel="1">
      <c r="A130" s="109">
        <f t="shared" ref="A130" si="60">IF(J130&lt;&gt;0,1,0)</f>
        <v>0</v>
      </c>
      <c r="B130" s="110"/>
      <c r="C130" s="111"/>
      <c r="D130" s="112" t="s">
        <v>50</v>
      </c>
      <c r="E130" s="110"/>
      <c r="F130" s="113"/>
      <c r="G130" s="114"/>
      <c r="H130" s="113"/>
      <c r="I130" s="349"/>
      <c r="J130" s="115">
        <f>SUBTOTAL(9,J131:J144)</f>
        <v>0</v>
      </c>
      <c r="K130" s="51"/>
      <c r="L130" s="116">
        <f>SUBTOTAL(9,L131:L143)</f>
        <v>2.1806590000000003</v>
      </c>
      <c r="M130" s="52"/>
      <c r="N130" s="116">
        <f>SUBTOTAL(9,N131:N143)</f>
        <v>1.4128750000000001</v>
      </c>
    </row>
    <row r="131" spans="1:14" ht="24" outlineLevel="2">
      <c r="A131" s="54">
        <v>1</v>
      </c>
      <c r="B131" s="18" t="s">
        <v>6</v>
      </c>
      <c r="C131" s="19" t="s">
        <v>255</v>
      </c>
      <c r="D131" s="5" t="s">
        <v>256</v>
      </c>
      <c r="E131" s="18" t="s">
        <v>7</v>
      </c>
      <c r="F131" s="56">
        <v>44.5</v>
      </c>
      <c r="G131" s="14">
        <v>0</v>
      </c>
      <c r="H131" s="56">
        <f>F131*(1+G131/100)</f>
        <v>44.5</v>
      </c>
      <c r="I131" s="350">
        <v>0</v>
      </c>
      <c r="J131" s="15">
        <f>H131*I131</f>
        <v>0</v>
      </c>
      <c r="K131" s="83">
        <v>2.503E-2</v>
      </c>
      <c r="L131" s="66">
        <f>H131*K131</f>
        <v>1.1138349999999999</v>
      </c>
      <c r="M131" s="86"/>
      <c r="N131" s="66">
        <f>H131*M131</f>
        <v>0</v>
      </c>
    </row>
    <row r="132" spans="1:14" s="34" customFormat="1" ht="11.25" customHeight="1" outlineLevel="3">
      <c r="A132" s="38"/>
      <c r="B132" s="39"/>
      <c r="C132" s="39"/>
      <c r="D132" s="67" t="s">
        <v>257</v>
      </c>
      <c r="E132" s="39"/>
      <c r="F132" s="59"/>
      <c r="G132" s="41"/>
      <c r="H132" s="42"/>
      <c r="I132" s="351"/>
      <c r="J132" s="65">
        <f t="shared" ref="J132:J133" si="61">IF(J131&gt;0,0.00000000000000001,0)</f>
        <v>0</v>
      </c>
      <c r="K132" s="37"/>
      <c r="L132" s="41"/>
      <c r="M132" s="36"/>
      <c r="N132" s="41"/>
    </row>
    <row r="133" spans="1:14" s="34" customFormat="1" ht="11.25" customHeight="1" outlineLevel="3">
      <c r="A133" s="38"/>
      <c r="B133" s="39"/>
      <c r="C133" s="39"/>
      <c r="D133" s="67" t="s">
        <v>258</v>
      </c>
      <c r="E133" s="39"/>
      <c r="F133" s="59">
        <v>44.5</v>
      </c>
      <c r="G133" s="41"/>
      <c r="H133" s="42"/>
      <c r="I133" s="351"/>
      <c r="J133" s="65">
        <f t="shared" si="61"/>
        <v>0</v>
      </c>
      <c r="K133" s="37"/>
      <c r="L133" s="41"/>
      <c r="M133" s="36"/>
      <c r="N133" s="41"/>
    </row>
    <row r="134" spans="1:14" ht="24" outlineLevel="2">
      <c r="A134" s="54">
        <v>2</v>
      </c>
      <c r="B134" s="18" t="s">
        <v>6</v>
      </c>
      <c r="C134" s="19" t="s">
        <v>250</v>
      </c>
      <c r="D134" s="5" t="s">
        <v>251</v>
      </c>
      <c r="E134" s="18" t="s">
        <v>7</v>
      </c>
      <c r="F134" s="56">
        <v>21.6</v>
      </c>
      <c r="G134" s="14">
        <v>0</v>
      </c>
      <c r="H134" s="56">
        <f>F134*(1+G134/100)</f>
        <v>21.6</v>
      </c>
      <c r="I134" s="350">
        <v>0</v>
      </c>
      <c r="J134" s="15">
        <f>H134*I134</f>
        <v>0</v>
      </c>
      <c r="K134" s="83">
        <v>4.6199999999999998E-2</v>
      </c>
      <c r="L134" s="66">
        <f>H134*K134</f>
        <v>0.99792000000000003</v>
      </c>
      <c r="M134" s="86"/>
      <c r="N134" s="66">
        <f>H134*M134</f>
        <v>0</v>
      </c>
    </row>
    <row r="135" spans="1:14" s="34" customFormat="1" ht="11.25" customHeight="1" outlineLevel="3">
      <c r="A135" s="38"/>
      <c r="B135" s="39"/>
      <c r="C135" s="39"/>
      <c r="D135" s="67" t="s">
        <v>252</v>
      </c>
      <c r="E135" s="39"/>
      <c r="F135" s="59">
        <v>21.6</v>
      </c>
      <c r="G135" s="41"/>
      <c r="H135" s="42"/>
      <c r="I135" s="351"/>
      <c r="J135" s="65">
        <f>IF(J134&gt;0,0.00000000000000001,0)</f>
        <v>0</v>
      </c>
      <c r="K135" s="37"/>
      <c r="L135" s="41"/>
      <c r="M135" s="36"/>
      <c r="N135" s="41"/>
    </row>
    <row r="136" spans="1:14" outlineLevel="2">
      <c r="A136" s="54">
        <v>3</v>
      </c>
      <c r="B136" s="18" t="s">
        <v>6</v>
      </c>
      <c r="C136" s="19" t="s">
        <v>253</v>
      </c>
      <c r="D136" s="5" t="s">
        <v>254</v>
      </c>
      <c r="E136" s="18" t="s">
        <v>7</v>
      </c>
      <c r="F136" s="56">
        <v>21.6</v>
      </c>
      <c r="G136" s="14">
        <v>0</v>
      </c>
      <c r="H136" s="56">
        <f>F136*(1+G136/100)</f>
        <v>21.6</v>
      </c>
      <c r="I136" s="350">
        <v>0</v>
      </c>
      <c r="J136" s="15">
        <f>H136*I136</f>
        <v>0</v>
      </c>
      <c r="K136" s="83"/>
      <c r="L136" s="66">
        <f>H136*K136</f>
        <v>0</v>
      </c>
      <c r="M136" s="86"/>
      <c r="N136" s="66">
        <f>H136*M136</f>
        <v>0</v>
      </c>
    </row>
    <row r="137" spans="1:14" s="34" customFormat="1" ht="11.25" customHeight="1" outlineLevel="3">
      <c r="A137" s="38"/>
      <c r="B137" s="39"/>
      <c r="C137" s="39"/>
      <c r="D137" s="67">
        <v>21.6</v>
      </c>
      <c r="E137" s="39"/>
      <c r="F137" s="59">
        <v>21.6</v>
      </c>
      <c r="G137" s="41"/>
      <c r="H137" s="42"/>
      <c r="I137" s="351"/>
      <c r="J137" s="65">
        <f>IF(J136&gt;0,0.00000000000000001,0)</f>
        <v>0</v>
      </c>
      <c r="K137" s="37"/>
      <c r="L137" s="41"/>
      <c r="M137" s="36"/>
      <c r="N137" s="41"/>
    </row>
    <row r="138" spans="1:14" ht="24" outlineLevel="2">
      <c r="A138" s="54">
        <v>4</v>
      </c>
      <c r="B138" s="18" t="s">
        <v>6</v>
      </c>
      <c r="C138" s="19" t="s">
        <v>259</v>
      </c>
      <c r="D138" s="5" t="s">
        <v>260</v>
      </c>
      <c r="E138" s="18" t="s">
        <v>7</v>
      </c>
      <c r="F138" s="56">
        <v>3.3</v>
      </c>
      <c r="G138" s="14">
        <v>0</v>
      </c>
      <c r="H138" s="56">
        <f>F138*(1+G138/100)</f>
        <v>3.3</v>
      </c>
      <c r="I138" s="350">
        <v>0</v>
      </c>
      <c r="J138" s="15">
        <f>H138*I138</f>
        <v>0</v>
      </c>
      <c r="K138" s="83">
        <v>2.0480000000000002E-2</v>
      </c>
      <c r="L138" s="66">
        <f>H138*K138</f>
        <v>6.7584000000000005E-2</v>
      </c>
      <c r="M138" s="86"/>
      <c r="N138" s="66">
        <f>H138*M138</f>
        <v>0</v>
      </c>
    </row>
    <row r="139" spans="1:14" s="34" customFormat="1" ht="11.25" customHeight="1" outlineLevel="3">
      <c r="A139" s="38"/>
      <c r="B139" s="39"/>
      <c r="C139" s="39"/>
      <c r="D139" s="67" t="s">
        <v>261</v>
      </c>
      <c r="E139" s="39"/>
      <c r="F139" s="59"/>
      <c r="G139" s="41"/>
      <c r="H139" s="42"/>
      <c r="I139" s="351"/>
      <c r="J139" s="65">
        <f>IF(J137&gt;0,0.00000000000000001,0)</f>
        <v>0</v>
      </c>
      <c r="K139" s="37"/>
      <c r="L139" s="41"/>
      <c r="M139" s="36"/>
      <c r="N139" s="41"/>
    </row>
    <row r="140" spans="1:14" s="34" customFormat="1" ht="11.25" customHeight="1" outlineLevel="3">
      <c r="A140" s="38"/>
      <c r="B140" s="39"/>
      <c r="C140" s="39"/>
      <c r="D140" s="67" t="s">
        <v>262</v>
      </c>
      <c r="E140" s="39"/>
      <c r="F140" s="59">
        <v>3.3</v>
      </c>
      <c r="G140" s="41"/>
      <c r="H140" s="42"/>
      <c r="I140" s="351"/>
      <c r="J140" s="65">
        <f>IF(J138&gt;0,0.00000000000000001,0)</f>
        <v>0</v>
      </c>
      <c r="K140" s="37"/>
      <c r="L140" s="41"/>
      <c r="M140" s="36"/>
      <c r="N140" s="41"/>
    </row>
    <row r="141" spans="1:14" outlineLevel="2">
      <c r="A141" s="54">
        <v>5</v>
      </c>
      <c r="B141" s="18" t="s">
        <v>6</v>
      </c>
      <c r="C141" s="19" t="s">
        <v>263</v>
      </c>
      <c r="D141" s="5" t="s">
        <v>264</v>
      </c>
      <c r="E141" s="18" t="s">
        <v>10</v>
      </c>
      <c r="F141" s="56">
        <v>6</v>
      </c>
      <c r="G141" s="14">
        <v>0</v>
      </c>
      <c r="H141" s="56">
        <f>F141*(1+G141/100)</f>
        <v>6</v>
      </c>
      <c r="I141" s="350">
        <v>0</v>
      </c>
      <c r="J141" s="15">
        <f>H141*I141</f>
        <v>0</v>
      </c>
      <c r="K141" s="83">
        <v>2.2000000000000001E-4</v>
      </c>
      <c r="L141" s="66">
        <f>H141*K141</f>
        <v>1.32E-3</v>
      </c>
      <c r="M141" s="86"/>
      <c r="N141" s="66">
        <f>H141*M141</f>
        <v>0</v>
      </c>
    </row>
    <row r="142" spans="1:14" s="34" customFormat="1" ht="11.25" customHeight="1" outlineLevel="3">
      <c r="A142" s="38"/>
      <c r="B142" s="39"/>
      <c r="C142" s="39"/>
      <c r="D142" s="67" t="s">
        <v>267</v>
      </c>
      <c r="E142" s="39"/>
      <c r="F142" s="59"/>
      <c r="G142" s="41"/>
      <c r="H142" s="42"/>
      <c r="I142" s="351"/>
      <c r="J142" s="65">
        <f>IF(J137&gt;0,0.00000000000000001,0)</f>
        <v>0</v>
      </c>
      <c r="K142" s="37"/>
      <c r="L142" s="41"/>
      <c r="M142" s="36"/>
      <c r="N142" s="41"/>
    </row>
    <row r="143" spans="1:14" ht="24" outlineLevel="2">
      <c r="A143" s="54">
        <v>6</v>
      </c>
      <c r="B143" s="18" t="s">
        <v>6</v>
      </c>
      <c r="C143" s="19" t="s">
        <v>265</v>
      </c>
      <c r="D143" s="5" t="s">
        <v>266</v>
      </c>
      <c r="E143" s="18" t="s">
        <v>10</v>
      </c>
      <c r="F143" s="56">
        <v>44.5</v>
      </c>
      <c r="G143" s="14">
        <v>0</v>
      </c>
      <c r="H143" s="56">
        <f>F143*(1+G143/100)</f>
        <v>44.5</v>
      </c>
      <c r="I143" s="350">
        <v>0</v>
      </c>
      <c r="J143" s="15">
        <f>H143*I143</f>
        <v>0</v>
      </c>
      <c r="K143" s="83"/>
      <c r="L143" s="66">
        <f>H143*K143</f>
        <v>0</v>
      </c>
      <c r="M143" s="86">
        <v>3.175E-2</v>
      </c>
      <c r="N143" s="66">
        <f>H143*M143</f>
        <v>1.4128750000000001</v>
      </c>
    </row>
    <row r="144" spans="1:14" outlineLevel="2">
      <c r="A144" s="54">
        <v>7</v>
      </c>
      <c r="B144" s="18" t="s">
        <v>6</v>
      </c>
      <c r="C144" s="19">
        <v>998763403</v>
      </c>
      <c r="D144" s="5" t="s">
        <v>268</v>
      </c>
      <c r="E144" s="18" t="s">
        <v>0</v>
      </c>
      <c r="F144" s="56">
        <f>ROUND(SUM(J132:J143,2)/100,2)</f>
        <v>0.02</v>
      </c>
      <c r="G144" s="14">
        <v>0</v>
      </c>
      <c r="H144" s="56">
        <f>F144*(1+G144)</f>
        <v>0.02</v>
      </c>
      <c r="I144" s="350">
        <v>0</v>
      </c>
      <c r="J144" s="15">
        <f t="shared" ref="J144" si="62">H144*I144</f>
        <v>0</v>
      </c>
      <c r="K144" s="83">
        <v>0</v>
      </c>
      <c r="L144" s="66">
        <f t="shared" ref="L144" si="63">H144*K144</f>
        <v>0</v>
      </c>
      <c r="M144" s="86">
        <v>0</v>
      </c>
      <c r="N144" s="66">
        <v>0</v>
      </c>
    </row>
    <row r="145" spans="1:14" s="31" customFormat="1" ht="12.75" customHeight="1" outlineLevel="2">
      <c r="A145" s="70">
        <f>IF(J146&lt;&gt;0,1,0)</f>
        <v>0</v>
      </c>
      <c r="B145" s="30"/>
      <c r="C145" s="30"/>
      <c r="D145" s="44"/>
      <c r="E145" s="30"/>
      <c r="F145" s="28"/>
      <c r="G145" s="88"/>
      <c r="H145" s="89"/>
      <c r="I145" s="353"/>
      <c r="J145" s="65">
        <v>1.0000000000000001E-17</v>
      </c>
      <c r="K145" s="87"/>
      <c r="L145" s="88"/>
      <c r="M145" s="88"/>
      <c r="N145" s="88"/>
    </row>
    <row r="146" spans="1:14" s="50" customFormat="1" ht="16.5" customHeight="1" outlineLevel="1">
      <c r="A146" s="109">
        <f t="shared" ref="A146" si="64">IF(J146&lt;&gt;0,1,0)</f>
        <v>0</v>
      </c>
      <c r="B146" s="110"/>
      <c r="C146" s="111"/>
      <c r="D146" s="112" t="s">
        <v>29</v>
      </c>
      <c r="E146" s="110"/>
      <c r="F146" s="113"/>
      <c r="G146" s="114"/>
      <c r="H146" s="113"/>
      <c r="I146" s="349"/>
      <c r="J146" s="115">
        <f>SUBTOTAL(9,J147:J161)</f>
        <v>0</v>
      </c>
      <c r="K146" s="51"/>
      <c r="L146" s="116">
        <f>SUBTOTAL(9,L149:L161)</f>
        <v>0</v>
      </c>
      <c r="M146" s="52"/>
      <c r="N146" s="116">
        <f>SUBTOTAL(9,N149:N161)</f>
        <v>0</v>
      </c>
    </row>
    <row r="147" spans="1:14" outlineLevel="2">
      <c r="A147" s="54">
        <v>1</v>
      </c>
      <c r="B147" s="18"/>
      <c r="C147" s="19" t="s">
        <v>479</v>
      </c>
      <c r="D147" s="5" t="s">
        <v>480</v>
      </c>
      <c r="E147" s="18" t="s">
        <v>7</v>
      </c>
      <c r="F147" s="56">
        <v>9.6</v>
      </c>
      <c r="G147" s="14">
        <v>0</v>
      </c>
      <c r="H147" s="56">
        <f t="shared" ref="H147" si="65">F147*(1+G147/100)</f>
        <v>9.6</v>
      </c>
      <c r="I147" s="350">
        <v>0</v>
      </c>
      <c r="J147" s="15">
        <f>H147*I147</f>
        <v>0</v>
      </c>
      <c r="K147" s="83"/>
      <c r="L147" s="66">
        <f>H147*K147</f>
        <v>0</v>
      </c>
      <c r="M147" s="86">
        <v>1.6379999999999999E-2</v>
      </c>
      <c r="N147" s="66">
        <f>H147*M147</f>
        <v>0.15724799999999997</v>
      </c>
    </row>
    <row r="148" spans="1:14" s="34" customFormat="1" ht="11.25" customHeight="1" outlineLevel="3">
      <c r="A148" s="38"/>
      <c r="B148" s="39"/>
      <c r="C148" s="39"/>
      <c r="D148" s="67" t="s">
        <v>197</v>
      </c>
      <c r="E148" s="39"/>
      <c r="F148" s="59">
        <v>9.6</v>
      </c>
      <c r="G148" s="41"/>
      <c r="H148" s="42"/>
      <c r="I148" s="351"/>
      <c r="J148" s="65">
        <f>IF(J147&gt;0,0.00000000000000001,0)</f>
        <v>0</v>
      </c>
      <c r="K148" s="37"/>
      <c r="L148" s="41"/>
      <c r="M148" s="36"/>
      <c r="N148" s="41"/>
    </row>
    <row r="149" spans="1:14" outlineLevel="2">
      <c r="A149" s="54">
        <v>2</v>
      </c>
      <c r="B149" s="18"/>
      <c r="C149" s="19" t="s">
        <v>245</v>
      </c>
      <c r="D149" s="5" t="s">
        <v>246</v>
      </c>
      <c r="E149" s="18" t="s">
        <v>7</v>
      </c>
      <c r="F149" s="56">
        <v>9.6</v>
      </c>
      <c r="G149" s="14">
        <v>0</v>
      </c>
      <c r="H149" s="56">
        <f t="shared" ref="H149" si="66">F149*(1+G149/100)</f>
        <v>9.6</v>
      </c>
      <c r="I149" s="350">
        <v>0</v>
      </c>
      <c r="J149" s="15">
        <f t="shared" ref="J149" si="67">H149*I149</f>
        <v>0</v>
      </c>
      <c r="K149" s="83"/>
      <c r="L149" s="66">
        <f>H149*K149</f>
        <v>0</v>
      </c>
      <c r="M149" s="86"/>
      <c r="N149" s="66">
        <f>H149*M149</f>
        <v>0</v>
      </c>
    </row>
    <row r="150" spans="1:14" outlineLevel="2">
      <c r="A150" s="54">
        <v>3</v>
      </c>
      <c r="B150" s="18"/>
      <c r="C150" s="19" t="s">
        <v>238</v>
      </c>
      <c r="D150" s="5" t="s">
        <v>239</v>
      </c>
      <c r="E150" s="18" t="s">
        <v>10</v>
      </c>
      <c r="F150" s="56">
        <v>1</v>
      </c>
      <c r="G150" s="14">
        <v>0</v>
      </c>
      <c r="H150" s="56">
        <f t="shared" ref="H150:H151" si="68">F150*(1+G150/100)</f>
        <v>1</v>
      </c>
      <c r="I150" s="350">
        <v>0</v>
      </c>
      <c r="J150" s="15">
        <f t="shared" ref="J150:J152" si="69">H150*I150</f>
        <v>0</v>
      </c>
      <c r="K150" s="83"/>
      <c r="L150" s="66">
        <f>H150*K150</f>
        <v>0</v>
      </c>
      <c r="M150" s="86"/>
      <c r="N150" s="66">
        <f>H150*M150</f>
        <v>0</v>
      </c>
    </row>
    <row r="151" spans="1:14" ht="24" outlineLevel="2">
      <c r="A151" s="54">
        <v>4</v>
      </c>
      <c r="B151" s="18"/>
      <c r="C151" s="19" t="s">
        <v>240</v>
      </c>
      <c r="D151" s="5" t="s">
        <v>241</v>
      </c>
      <c r="E151" s="18" t="s">
        <v>10</v>
      </c>
      <c r="F151" s="56">
        <v>1</v>
      </c>
      <c r="G151" s="14">
        <v>0</v>
      </c>
      <c r="H151" s="56">
        <f t="shared" si="68"/>
        <v>1</v>
      </c>
      <c r="I151" s="350">
        <v>0</v>
      </c>
      <c r="J151" s="15">
        <f t="shared" si="69"/>
        <v>0</v>
      </c>
      <c r="K151" s="83"/>
      <c r="L151" s="66">
        <f>H151*K151</f>
        <v>0</v>
      </c>
      <c r="M151" s="86"/>
      <c r="N151" s="66">
        <f>H151*M151</f>
        <v>0</v>
      </c>
    </row>
    <row r="152" spans="1:14" ht="24" outlineLevel="2">
      <c r="A152" s="54">
        <v>5</v>
      </c>
      <c r="B152" s="18"/>
      <c r="C152" s="19" t="s">
        <v>242</v>
      </c>
      <c r="D152" s="5" t="s">
        <v>243</v>
      </c>
      <c r="E152" s="18" t="s">
        <v>10</v>
      </c>
      <c r="F152" s="56">
        <v>4</v>
      </c>
      <c r="G152" s="14">
        <v>0</v>
      </c>
      <c r="H152" s="56">
        <f t="shared" ref="H152" si="70">F152*(1+G152/100)</f>
        <v>4</v>
      </c>
      <c r="I152" s="350">
        <v>0</v>
      </c>
      <c r="J152" s="15">
        <f t="shared" si="69"/>
        <v>0</v>
      </c>
      <c r="K152" s="83"/>
      <c r="L152" s="66">
        <f>H152*K152</f>
        <v>0</v>
      </c>
      <c r="M152" s="86"/>
      <c r="N152" s="66">
        <f>H152*M152</f>
        <v>0</v>
      </c>
    </row>
    <row r="153" spans="1:14" outlineLevel="2">
      <c r="A153" s="54">
        <v>6</v>
      </c>
      <c r="B153" s="18"/>
      <c r="C153" s="19" t="s">
        <v>232</v>
      </c>
      <c r="D153" s="5" t="s">
        <v>228</v>
      </c>
      <c r="E153" s="18" t="s">
        <v>10</v>
      </c>
      <c r="F153" s="56">
        <v>4</v>
      </c>
      <c r="G153" s="14">
        <v>0</v>
      </c>
      <c r="H153" s="56">
        <f t="shared" ref="H153" si="71">F153*(1+G153/100)</f>
        <v>4</v>
      </c>
      <c r="I153" s="350">
        <v>0</v>
      </c>
      <c r="J153" s="15">
        <f t="shared" ref="J153:J161" si="72">H153*I153</f>
        <v>0</v>
      </c>
      <c r="K153" s="83"/>
      <c r="L153" s="66">
        <f>H153*K153</f>
        <v>0</v>
      </c>
      <c r="M153" s="86"/>
      <c r="N153" s="66">
        <f>H153*M153</f>
        <v>0</v>
      </c>
    </row>
    <row r="154" spans="1:14" s="34" customFormat="1" ht="23.25" customHeight="1" outlineLevel="3">
      <c r="A154" s="38"/>
      <c r="B154" s="39"/>
      <c r="C154" s="39"/>
      <c r="D154" s="67" t="s">
        <v>236</v>
      </c>
      <c r="E154" s="39"/>
      <c r="F154" s="59"/>
      <c r="G154" s="41"/>
      <c r="H154" s="42"/>
      <c r="I154" s="351"/>
      <c r="J154" s="65">
        <f>IF(J153&gt;0,0.00000000000000001,0)</f>
        <v>0</v>
      </c>
      <c r="K154" s="37"/>
      <c r="L154" s="41"/>
      <c r="M154" s="36"/>
      <c r="N154" s="41"/>
    </row>
    <row r="155" spans="1:14" ht="24" outlineLevel="2">
      <c r="A155" s="54">
        <v>7</v>
      </c>
      <c r="B155" s="18"/>
      <c r="C155" s="19" t="s">
        <v>233</v>
      </c>
      <c r="D155" s="5" t="s">
        <v>237</v>
      </c>
      <c r="E155" s="18" t="s">
        <v>10</v>
      </c>
      <c r="F155" s="56">
        <v>1</v>
      </c>
      <c r="G155" s="14">
        <v>0</v>
      </c>
      <c r="H155" s="56">
        <f t="shared" ref="H155" si="73">F155*(1+G155/100)</f>
        <v>1</v>
      </c>
      <c r="I155" s="350">
        <v>0</v>
      </c>
      <c r="J155" s="15">
        <f t="shared" ref="J155" si="74">H155*I155</f>
        <v>0</v>
      </c>
      <c r="K155" s="83"/>
      <c r="L155" s="66">
        <f>H155*K155</f>
        <v>0</v>
      </c>
      <c r="M155" s="86"/>
      <c r="N155" s="66">
        <f>H155*M155</f>
        <v>0</v>
      </c>
    </row>
    <row r="156" spans="1:14" s="34" customFormat="1" ht="11.25" customHeight="1" outlineLevel="3">
      <c r="A156" s="38"/>
      <c r="B156" s="39"/>
      <c r="C156" s="39"/>
      <c r="D156" s="67" t="s">
        <v>231</v>
      </c>
      <c r="E156" s="39"/>
      <c r="F156" s="59"/>
      <c r="G156" s="41"/>
      <c r="H156" s="42"/>
      <c r="I156" s="351"/>
      <c r="J156" s="65">
        <f>IF(J155&gt;0,0.00000000000000001,0)</f>
        <v>0</v>
      </c>
      <c r="K156" s="37"/>
      <c r="L156" s="41"/>
      <c r="M156" s="36"/>
      <c r="N156" s="41"/>
    </row>
    <row r="157" spans="1:14" outlineLevel="2">
      <c r="A157" s="54">
        <v>8</v>
      </c>
      <c r="B157" s="18"/>
      <c r="C157" s="19" t="s">
        <v>234</v>
      </c>
      <c r="D157" s="5" t="s">
        <v>492</v>
      </c>
      <c r="E157" s="18" t="s">
        <v>10</v>
      </c>
      <c r="F157" s="56">
        <v>1</v>
      </c>
      <c r="G157" s="14">
        <v>0</v>
      </c>
      <c r="H157" s="56">
        <f t="shared" ref="H157" si="75">F157*(1+G157/100)</f>
        <v>1</v>
      </c>
      <c r="I157" s="350">
        <v>0</v>
      </c>
      <c r="J157" s="15">
        <f t="shared" ref="J157" si="76">H157*I157</f>
        <v>0</v>
      </c>
      <c r="K157" s="83"/>
      <c r="L157" s="66">
        <f>H157*K157</f>
        <v>0</v>
      </c>
      <c r="M157" s="86"/>
      <c r="N157" s="66">
        <f>H157*M157</f>
        <v>0</v>
      </c>
    </row>
    <row r="158" spans="1:14" s="34" customFormat="1" ht="11.25" customHeight="1" outlineLevel="3">
      <c r="A158" s="38"/>
      <c r="B158" s="39"/>
      <c r="C158" s="39"/>
      <c r="D158" s="67" t="s">
        <v>229</v>
      </c>
      <c r="E158" s="39"/>
      <c r="F158" s="59"/>
      <c r="G158" s="41"/>
      <c r="H158" s="42"/>
      <c r="I158" s="351"/>
      <c r="J158" s="65">
        <f>IF(J157&gt;0,0.00000000000000001,0)</f>
        <v>0</v>
      </c>
      <c r="K158" s="37"/>
      <c r="L158" s="41"/>
      <c r="M158" s="36"/>
      <c r="N158" s="41"/>
    </row>
    <row r="159" spans="1:14" outlineLevel="2">
      <c r="A159" s="54">
        <v>9</v>
      </c>
      <c r="B159" s="18"/>
      <c r="C159" s="19" t="s">
        <v>230</v>
      </c>
      <c r="D159" s="5" t="s">
        <v>244</v>
      </c>
      <c r="E159" s="18" t="s">
        <v>7</v>
      </c>
      <c r="F159" s="56">
        <v>10.199999999999999</v>
      </c>
      <c r="G159" s="14">
        <v>0</v>
      </c>
      <c r="H159" s="56">
        <f t="shared" ref="H159" si="77">F159*(1+G159/100)</f>
        <v>10.199999999999999</v>
      </c>
      <c r="I159" s="350">
        <v>0</v>
      </c>
      <c r="J159" s="15">
        <f t="shared" ref="J159" si="78">H159*I159</f>
        <v>0</v>
      </c>
      <c r="K159" s="83"/>
      <c r="L159" s="66">
        <f>H159*K159</f>
        <v>0</v>
      </c>
      <c r="M159" s="86"/>
      <c r="N159" s="66">
        <f>H159*M159</f>
        <v>0</v>
      </c>
    </row>
    <row r="160" spans="1:14" s="34" customFormat="1" ht="24.75" customHeight="1" outlineLevel="3">
      <c r="A160" s="38"/>
      <c r="B160" s="39"/>
      <c r="C160" s="39"/>
      <c r="D160" s="67" t="s">
        <v>235</v>
      </c>
      <c r="E160" s="39"/>
      <c r="F160" s="59"/>
      <c r="G160" s="41"/>
      <c r="H160" s="42"/>
      <c r="I160" s="351"/>
      <c r="J160" s="65">
        <f>IF(J159&gt;0,0.00000000000000001,0)</f>
        <v>0</v>
      </c>
      <c r="K160" s="37"/>
      <c r="L160" s="41"/>
      <c r="M160" s="36"/>
      <c r="N160" s="41"/>
    </row>
    <row r="161" spans="1:14" outlineLevel="2">
      <c r="A161" s="54">
        <v>10</v>
      </c>
      <c r="B161" s="18"/>
      <c r="C161" s="19" t="s">
        <v>147</v>
      </c>
      <c r="D161" s="5" t="s">
        <v>247</v>
      </c>
      <c r="E161" s="18" t="s">
        <v>0</v>
      </c>
      <c r="F161" s="56">
        <f>ROUND(SUM(J149:J160,2)/100,2)</f>
        <v>0.02</v>
      </c>
      <c r="G161" s="14">
        <v>0</v>
      </c>
      <c r="H161" s="56">
        <f>F161*(1+G161)</f>
        <v>0.02</v>
      </c>
      <c r="I161" s="350">
        <v>0</v>
      </c>
      <c r="J161" s="15">
        <f t="shared" si="72"/>
        <v>0</v>
      </c>
      <c r="K161" s="83">
        <v>0</v>
      </c>
      <c r="L161" s="66">
        <f t="shared" ref="L161" si="79">H161*K161</f>
        <v>0</v>
      </c>
      <c r="M161" s="86">
        <v>0</v>
      </c>
      <c r="N161" s="66">
        <v>0</v>
      </c>
    </row>
    <row r="162" spans="1:14" s="31" customFormat="1" ht="12.75" customHeight="1" outlineLevel="2">
      <c r="A162" s="70">
        <f>IF(J163&lt;&gt;0,1,0)</f>
        <v>1</v>
      </c>
      <c r="B162" s="30"/>
      <c r="C162" s="30"/>
      <c r="D162" s="44"/>
      <c r="E162" s="30"/>
      <c r="F162" s="28"/>
      <c r="G162" s="88"/>
      <c r="H162" s="89"/>
      <c r="I162" s="353"/>
      <c r="J162" s="65">
        <v>1.0000000000000001E-17</v>
      </c>
      <c r="K162" s="87"/>
      <c r="L162" s="88"/>
      <c r="M162" s="88"/>
      <c r="N162" s="88"/>
    </row>
    <row r="163" spans="1:14" s="50" customFormat="1" ht="16.5" customHeight="1" outlineLevel="1">
      <c r="A163" s="109">
        <f t="shared" ref="A163" si="80">IF(J163&lt;&gt;0,1,0)</f>
        <v>1</v>
      </c>
      <c r="B163" s="110"/>
      <c r="C163" s="111"/>
      <c r="D163" s="112" t="s">
        <v>30</v>
      </c>
      <c r="E163" s="110"/>
      <c r="F163" s="113"/>
      <c r="G163" s="114"/>
      <c r="H163" s="113"/>
      <c r="I163" s="349"/>
      <c r="J163" s="115">
        <f>SUBTOTAL(9,J164:J180)</f>
        <v>1.0000000000000001E-17</v>
      </c>
      <c r="K163" s="51"/>
      <c r="L163" s="116">
        <f>SUBTOTAL(9,L167:L180)</f>
        <v>0</v>
      </c>
      <c r="M163" s="52"/>
      <c r="N163" s="116">
        <f>SUBTOTAL(9,N167:N179)</f>
        <v>0.28750000000000003</v>
      </c>
    </row>
    <row r="164" spans="1:14" outlineLevel="2">
      <c r="A164" s="54">
        <v>1</v>
      </c>
      <c r="B164" s="18"/>
      <c r="C164" s="19" t="s">
        <v>194</v>
      </c>
      <c r="D164" s="5" t="s">
        <v>195</v>
      </c>
      <c r="E164" s="18" t="s">
        <v>7</v>
      </c>
      <c r="F164" s="56">
        <v>9.6</v>
      </c>
      <c r="G164" s="14">
        <v>0</v>
      </c>
      <c r="H164" s="56">
        <f t="shared" ref="H164" si="81">F164*(1+G164/100)</f>
        <v>9.6</v>
      </c>
      <c r="I164" s="350">
        <v>0</v>
      </c>
      <c r="J164" s="15">
        <f t="shared" ref="J164" si="82">H164*I164</f>
        <v>0</v>
      </c>
      <c r="K164" s="83"/>
      <c r="L164" s="66">
        <f>H164*K164</f>
        <v>0</v>
      </c>
      <c r="M164" s="86"/>
      <c r="N164" s="66">
        <f>H164*M164</f>
        <v>0</v>
      </c>
    </row>
    <row r="165" spans="1:14" s="34" customFormat="1" ht="11.25" customHeight="1" outlineLevel="3">
      <c r="A165" s="38"/>
      <c r="B165" s="39"/>
      <c r="C165" s="39"/>
      <c r="D165" s="67" t="s">
        <v>196</v>
      </c>
      <c r="E165" s="39"/>
      <c r="F165" s="59"/>
      <c r="G165" s="41"/>
      <c r="H165" s="42"/>
      <c r="I165" s="351"/>
      <c r="J165" s="65">
        <f t="shared" ref="J165:J166" si="83">IF(J164&gt;0,0.00000000000000001,0)</f>
        <v>0</v>
      </c>
      <c r="K165" s="37"/>
      <c r="L165" s="41"/>
      <c r="M165" s="36"/>
      <c r="N165" s="41"/>
    </row>
    <row r="166" spans="1:14" s="34" customFormat="1" ht="11.25" customHeight="1" outlineLevel="3">
      <c r="A166" s="38"/>
      <c r="B166" s="39"/>
      <c r="C166" s="39"/>
      <c r="D166" s="67" t="s">
        <v>197</v>
      </c>
      <c r="E166" s="39"/>
      <c r="F166" s="59">
        <v>9.6</v>
      </c>
      <c r="G166" s="41"/>
      <c r="H166" s="42"/>
      <c r="I166" s="351"/>
      <c r="J166" s="65">
        <f t="shared" si="83"/>
        <v>0</v>
      </c>
      <c r="K166" s="37"/>
      <c r="L166" s="41"/>
      <c r="M166" s="36"/>
      <c r="N166" s="41"/>
    </row>
    <row r="167" spans="1:14" ht="24" outlineLevel="2">
      <c r="A167" s="54">
        <v>2</v>
      </c>
      <c r="B167" s="18" t="s">
        <v>6</v>
      </c>
      <c r="C167" s="19" t="s">
        <v>179</v>
      </c>
      <c r="D167" s="5" t="s">
        <v>180</v>
      </c>
      <c r="E167" s="18" t="s">
        <v>3</v>
      </c>
      <c r="F167" s="56">
        <v>11.5</v>
      </c>
      <c r="G167" s="14">
        <v>0</v>
      </c>
      <c r="H167" s="56">
        <f>F167*(1+G167/100)</f>
        <v>11.5</v>
      </c>
      <c r="I167" s="350">
        <v>0</v>
      </c>
      <c r="J167" s="15">
        <f>H167*I167</f>
        <v>0</v>
      </c>
      <c r="K167" s="83"/>
      <c r="L167" s="66">
        <f>H167*K167</f>
        <v>0</v>
      </c>
      <c r="M167" s="86">
        <v>2.5000000000000001E-2</v>
      </c>
      <c r="N167" s="66">
        <f>H167*M167</f>
        <v>0.28750000000000003</v>
      </c>
    </row>
    <row r="168" spans="1:14" outlineLevel="2">
      <c r="A168" s="54">
        <v>3</v>
      </c>
      <c r="B168" s="18" t="s">
        <v>6</v>
      </c>
      <c r="C168" s="19" t="s">
        <v>182</v>
      </c>
      <c r="D168" s="5" t="s">
        <v>183</v>
      </c>
      <c r="E168" s="18" t="s">
        <v>3</v>
      </c>
      <c r="F168" s="56">
        <v>11.5</v>
      </c>
      <c r="G168" s="14">
        <v>0</v>
      </c>
      <c r="H168" s="56">
        <f>F168*(1+G168/100)</f>
        <v>11.5</v>
      </c>
      <c r="I168" s="350">
        <v>0</v>
      </c>
      <c r="J168" s="15">
        <f>H168*I168</f>
        <v>0</v>
      </c>
      <c r="K168" s="83"/>
      <c r="L168" s="66">
        <f>H168*K168</f>
        <v>0</v>
      </c>
      <c r="M168" s="86">
        <v>0</v>
      </c>
      <c r="N168" s="66">
        <f>H168*M168</f>
        <v>0</v>
      </c>
    </row>
    <row r="169" spans="1:14" outlineLevel="2">
      <c r="A169" s="54">
        <v>4</v>
      </c>
      <c r="B169" s="18" t="s">
        <v>6</v>
      </c>
      <c r="C169" s="19" t="s">
        <v>189</v>
      </c>
      <c r="D169" s="5" t="s">
        <v>190</v>
      </c>
      <c r="E169" s="18" t="s">
        <v>3</v>
      </c>
      <c r="F169" s="56">
        <v>11.5</v>
      </c>
      <c r="G169" s="14">
        <v>0</v>
      </c>
      <c r="H169" s="56">
        <f>F169*(1+G169/100)</f>
        <v>11.5</v>
      </c>
      <c r="I169" s="350">
        <v>0</v>
      </c>
      <c r="J169" s="15">
        <f>H169*I169</f>
        <v>0</v>
      </c>
      <c r="K169" s="83"/>
      <c r="L169" s="66">
        <f>H169*K169</f>
        <v>0</v>
      </c>
      <c r="M169" s="86">
        <v>0</v>
      </c>
      <c r="N169" s="66">
        <f>H169*M169</f>
        <v>0</v>
      </c>
    </row>
    <row r="170" spans="1:14" outlineLevel="2">
      <c r="A170" s="54">
        <v>5</v>
      </c>
      <c r="B170" s="18"/>
      <c r="C170" s="19" t="s">
        <v>181</v>
      </c>
      <c r="D170" s="5" t="s">
        <v>176</v>
      </c>
      <c r="E170" s="18" t="s">
        <v>7</v>
      </c>
      <c r="F170" s="56">
        <v>12.1</v>
      </c>
      <c r="G170" s="14">
        <v>0</v>
      </c>
      <c r="H170" s="56">
        <f t="shared" ref="H170" si="84">F170*(1+G170/100)</f>
        <v>12.1</v>
      </c>
      <c r="I170" s="350">
        <v>0</v>
      </c>
      <c r="J170" s="15">
        <f t="shared" ref="J170" si="85">H170*I170</f>
        <v>0</v>
      </c>
      <c r="K170" s="83"/>
      <c r="L170" s="66">
        <f>H170*K170</f>
        <v>0</v>
      </c>
      <c r="M170" s="86"/>
      <c r="N170" s="66">
        <f>H170*M170</f>
        <v>0</v>
      </c>
    </row>
    <row r="171" spans="1:14" s="34" customFormat="1" ht="11.25" customHeight="1" outlineLevel="3">
      <c r="A171" s="38"/>
      <c r="B171" s="39"/>
      <c r="C171" s="39"/>
      <c r="D171" s="67" t="s">
        <v>178</v>
      </c>
      <c r="E171" s="39"/>
      <c r="F171" s="59"/>
      <c r="G171" s="41"/>
      <c r="H171" s="42"/>
      <c r="I171" s="351"/>
      <c r="J171" s="65">
        <f>IF(J162&gt;0,0.00000000000000001,0)</f>
        <v>1.0000000000000001E-17</v>
      </c>
      <c r="K171" s="37"/>
      <c r="L171" s="41"/>
      <c r="M171" s="36"/>
      <c r="N171" s="41"/>
    </row>
    <row r="172" spans="1:14" s="34" customFormat="1" ht="11.25" customHeight="1" outlineLevel="3">
      <c r="A172" s="38"/>
      <c r="B172" s="39"/>
      <c r="C172" s="39"/>
      <c r="D172" s="67" t="s">
        <v>177</v>
      </c>
      <c r="E172" s="39"/>
      <c r="F172" s="59">
        <f>11*1.1</f>
        <v>12.100000000000001</v>
      </c>
      <c r="G172" s="41"/>
      <c r="H172" s="42"/>
      <c r="I172" s="351"/>
      <c r="J172" s="65">
        <f>IF(J170&gt;0,0.00000000000000001,0)</f>
        <v>0</v>
      </c>
      <c r="K172" s="37"/>
      <c r="L172" s="41"/>
      <c r="M172" s="36"/>
      <c r="N172" s="41"/>
    </row>
    <row r="173" spans="1:14" outlineLevel="2">
      <c r="A173" s="54">
        <v>6</v>
      </c>
      <c r="B173" s="18"/>
      <c r="C173" s="19" t="s">
        <v>184</v>
      </c>
      <c r="D173" s="5" t="s">
        <v>191</v>
      </c>
      <c r="E173" s="18" t="s">
        <v>7</v>
      </c>
      <c r="F173" s="56">
        <v>1.3</v>
      </c>
      <c r="G173" s="14">
        <v>0</v>
      </c>
      <c r="H173" s="56">
        <f t="shared" ref="H173" si="86">F173*(1+G173/100)</f>
        <v>1.3</v>
      </c>
      <c r="I173" s="350">
        <v>0</v>
      </c>
      <c r="J173" s="15">
        <f t="shared" ref="J173" si="87">H173*I173</f>
        <v>0</v>
      </c>
      <c r="K173" s="83"/>
      <c r="L173" s="66">
        <f>H173*K173</f>
        <v>0</v>
      </c>
      <c r="M173" s="86"/>
      <c r="N173" s="66">
        <f>H173*M173</f>
        <v>0</v>
      </c>
    </row>
    <row r="174" spans="1:14" s="34" customFormat="1" ht="11.25" customHeight="1" outlineLevel="3">
      <c r="A174" s="38"/>
      <c r="B174" s="39"/>
      <c r="C174" s="39"/>
      <c r="D174" s="67" t="s">
        <v>188</v>
      </c>
      <c r="E174" s="39"/>
      <c r="F174" s="59"/>
      <c r="G174" s="41"/>
      <c r="H174" s="42"/>
      <c r="I174" s="351"/>
      <c r="J174" s="65">
        <f>IF(J168&gt;0,0.00000000000000001,0)</f>
        <v>0</v>
      </c>
      <c r="K174" s="37"/>
      <c r="L174" s="41"/>
      <c r="M174" s="36"/>
      <c r="N174" s="41"/>
    </row>
    <row r="175" spans="1:14" s="34" customFormat="1" ht="11.25" customHeight="1" outlineLevel="3">
      <c r="A175" s="38"/>
      <c r="B175" s="39"/>
      <c r="C175" s="39"/>
      <c r="D175" s="67" t="s">
        <v>177</v>
      </c>
      <c r="E175" s="39"/>
      <c r="F175" s="59">
        <v>1.3</v>
      </c>
      <c r="G175" s="41"/>
      <c r="H175" s="42"/>
      <c r="I175" s="351"/>
      <c r="J175" s="65">
        <f>IF(J173&gt;0,0.00000000000000001,0)</f>
        <v>0</v>
      </c>
      <c r="K175" s="37"/>
      <c r="L175" s="41"/>
      <c r="M175" s="36"/>
      <c r="N175" s="41"/>
    </row>
    <row r="176" spans="1:14" ht="24" outlineLevel="2">
      <c r="A176" s="54">
        <v>7</v>
      </c>
      <c r="B176" s="18" t="s">
        <v>6</v>
      </c>
      <c r="C176" s="19" t="s">
        <v>185</v>
      </c>
      <c r="D176" s="5" t="s">
        <v>186</v>
      </c>
      <c r="E176" s="18" t="s">
        <v>42</v>
      </c>
      <c r="F176" s="56">
        <v>1</v>
      </c>
      <c r="G176" s="14">
        <v>0</v>
      </c>
      <c r="H176" s="56">
        <v>15</v>
      </c>
      <c r="I176" s="350">
        <v>0</v>
      </c>
      <c r="J176" s="15">
        <f t="shared" ref="J176" si="88">H176*I176</f>
        <v>0</v>
      </c>
      <c r="K176" s="83"/>
      <c r="L176" s="66">
        <f t="shared" ref="L176" si="89">H176*K176</f>
        <v>0</v>
      </c>
      <c r="M176" s="86"/>
      <c r="N176" s="66">
        <f t="shared" ref="N176" si="90">H176*M176</f>
        <v>0</v>
      </c>
    </row>
    <row r="177" spans="1:14" outlineLevel="2">
      <c r="A177" s="54">
        <v>8</v>
      </c>
      <c r="B177" s="18"/>
      <c r="C177" s="19" t="s">
        <v>187</v>
      </c>
      <c r="D177" s="5" t="s">
        <v>126</v>
      </c>
      <c r="E177" s="18" t="s">
        <v>42</v>
      </c>
      <c r="F177" s="56">
        <v>1</v>
      </c>
      <c r="G177" s="14">
        <v>0</v>
      </c>
      <c r="H177" s="56">
        <f t="shared" ref="H177" si="91">F177*(1+G177/100)</f>
        <v>1</v>
      </c>
      <c r="I177" s="350">
        <v>0</v>
      </c>
      <c r="J177" s="15">
        <f t="shared" ref="J177" si="92">H177*I177</f>
        <v>0</v>
      </c>
      <c r="K177" s="83"/>
      <c r="L177" s="66">
        <f>H177*K177</f>
        <v>0</v>
      </c>
      <c r="M177" s="86"/>
      <c r="N177" s="66">
        <f>H177*M177</f>
        <v>0</v>
      </c>
    </row>
    <row r="178" spans="1:14" outlineLevel="2">
      <c r="A178" s="54">
        <v>9</v>
      </c>
      <c r="B178" s="18" t="s">
        <v>1</v>
      </c>
      <c r="C178" s="19"/>
      <c r="D178" s="5" t="s">
        <v>38</v>
      </c>
      <c r="E178" s="18" t="s">
        <v>10</v>
      </c>
      <c r="F178" s="56">
        <v>2</v>
      </c>
      <c r="G178" s="14">
        <v>0</v>
      </c>
      <c r="H178" s="56">
        <f t="shared" ref="H178" si="93">F178*(1+G178/100)</f>
        <v>2</v>
      </c>
      <c r="I178" s="350">
        <v>0</v>
      </c>
      <c r="J178" s="15">
        <f t="shared" ref="J178:J180" si="94">H178*I178</f>
        <v>0</v>
      </c>
      <c r="K178" s="83"/>
      <c r="L178" s="66">
        <f t="shared" ref="L178:L180" si="95">H178*K178</f>
        <v>0</v>
      </c>
      <c r="M178" s="86"/>
      <c r="N178" s="66">
        <f t="shared" ref="N178:N180" si="96">H178*M178</f>
        <v>0</v>
      </c>
    </row>
    <row r="179" spans="1:14" s="34" customFormat="1" ht="11.25" customHeight="1" outlineLevel="3">
      <c r="A179" s="38"/>
      <c r="B179" s="39"/>
      <c r="C179" s="39"/>
      <c r="D179" s="67" t="s">
        <v>192</v>
      </c>
      <c r="E179" s="39"/>
      <c r="F179" s="59">
        <v>0</v>
      </c>
      <c r="G179" s="41"/>
      <c r="H179" s="42"/>
      <c r="I179" s="351"/>
      <c r="J179" s="65">
        <f>IF(J178&gt;0,0.00000000000000001,0)</f>
        <v>0</v>
      </c>
      <c r="K179" s="37"/>
      <c r="L179" s="41"/>
      <c r="M179" s="36"/>
      <c r="N179" s="41"/>
    </row>
    <row r="180" spans="1:14" outlineLevel="2">
      <c r="A180" s="54">
        <v>10</v>
      </c>
      <c r="B180" s="18" t="s">
        <v>6</v>
      </c>
      <c r="C180" s="19">
        <v>998767203</v>
      </c>
      <c r="D180" s="5" t="s">
        <v>193</v>
      </c>
      <c r="E180" s="18" t="s">
        <v>0</v>
      </c>
      <c r="F180" s="56">
        <f>ROUND(SUM(J168:J179,2)/100,2)</f>
        <v>0.02</v>
      </c>
      <c r="G180" s="14">
        <v>0</v>
      </c>
      <c r="H180" s="56">
        <f>F180*(1+G180)</f>
        <v>0.02</v>
      </c>
      <c r="I180" s="350">
        <v>0</v>
      </c>
      <c r="J180" s="15">
        <f t="shared" si="94"/>
        <v>0</v>
      </c>
      <c r="K180" s="83"/>
      <c r="L180" s="66">
        <f t="shared" si="95"/>
        <v>0</v>
      </c>
      <c r="M180" s="86">
        <v>0</v>
      </c>
      <c r="N180" s="66">
        <f t="shared" si="96"/>
        <v>0</v>
      </c>
    </row>
    <row r="181" spans="1:14" s="31" customFormat="1" ht="12.75" customHeight="1" outlineLevel="2">
      <c r="A181" s="70">
        <f>IF(J182&lt;&gt;0,1,0)</f>
        <v>1</v>
      </c>
      <c r="B181" s="30"/>
      <c r="C181" s="30"/>
      <c r="D181" s="44"/>
      <c r="E181" s="30"/>
      <c r="F181" s="28"/>
      <c r="G181" s="88"/>
      <c r="H181" s="89"/>
      <c r="I181" s="353"/>
      <c r="J181" s="65">
        <v>1.0000000000000001E-17</v>
      </c>
      <c r="K181" s="87"/>
      <c r="L181" s="88"/>
      <c r="M181" s="88"/>
      <c r="N181" s="88"/>
    </row>
    <row r="182" spans="1:14" s="50" customFormat="1" ht="16.5" customHeight="1" outlineLevel="1">
      <c r="A182" s="109">
        <f t="shared" ref="A182" si="97">IF(J182&lt;&gt;0,1,0)</f>
        <v>1</v>
      </c>
      <c r="B182" s="110"/>
      <c r="C182" s="111"/>
      <c r="D182" s="112" t="s">
        <v>27</v>
      </c>
      <c r="E182" s="110"/>
      <c r="F182" s="113"/>
      <c r="G182" s="114"/>
      <c r="H182" s="113"/>
      <c r="I182" s="349"/>
      <c r="J182" s="115">
        <f>SUBTOTAL(9,J183:J195)</f>
        <v>2.0000000000000001E-17</v>
      </c>
      <c r="K182" s="51"/>
      <c r="L182" s="116">
        <f>SUBTOTAL(9,L183:L193)</f>
        <v>3.2126729999999997</v>
      </c>
      <c r="M182" s="52"/>
      <c r="N182" s="116">
        <f>SUBTOTAL(9,N183:N193)</f>
        <v>0</v>
      </c>
    </row>
    <row r="183" spans="1:14" outlineLevel="2">
      <c r="A183" s="54">
        <v>1</v>
      </c>
      <c r="B183" s="18" t="s">
        <v>6</v>
      </c>
      <c r="C183" s="19" t="s">
        <v>152</v>
      </c>
      <c r="D183" s="5" t="s">
        <v>153</v>
      </c>
      <c r="E183" s="18" t="s">
        <v>3</v>
      </c>
      <c r="F183" s="56">
        <v>52.3</v>
      </c>
      <c r="G183" s="14">
        <v>0</v>
      </c>
      <c r="H183" s="56">
        <f>F183*(1+G183/100)</f>
        <v>52.3</v>
      </c>
      <c r="I183" s="350">
        <v>0</v>
      </c>
      <c r="J183" s="15">
        <f>H183*I183</f>
        <v>0</v>
      </c>
      <c r="K183" s="83">
        <v>3.2000000000000002E-3</v>
      </c>
      <c r="L183" s="66">
        <f>H183*K183</f>
        <v>0.16736000000000001</v>
      </c>
      <c r="M183" s="86"/>
      <c r="N183" s="66">
        <f>H183*M183</f>
        <v>0</v>
      </c>
    </row>
    <row r="184" spans="1:14" s="34" customFormat="1" ht="11.25" customHeight="1" outlineLevel="3">
      <c r="A184" s="38"/>
      <c r="B184" s="39"/>
      <c r="C184" s="39"/>
      <c r="D184" s="67" t="s">
        <v>160</v>
      </c>
      <c r="E184" s="39"/>
      <c r="F184" s="59">
        <v>0</v>
      </c>
      <c r="G184" s="41"/>
      <c r="H184" s="42"/>
      <c r="I184" s="351"/>
      <c r="J184" s="65">
        <f>IF(J181&gt;0,0.00000000000000001,0)</f>
        <v>1.0000000000000001E-17</v>
      </c>
      <c r="K184" s="37"/>
      <c r="L184" s="41"/>
      <c r="M184" s="36"/>
      <c r="N184" s="41"/>
    </row>
    <row r="185" spans="1:14" s="34" customFormat="1" ht="11.25" customHeight="1" outlineLevel="3">
      <c r="A185" s="38"/>
      <c r="B185" s="39"/>
      <c r="C185" s="39"/>
      <c r="D185" s="67">
        <f>1.7+2.2+3.9+1.3+14.5</f>
        <v>23.6</v>
      </c>
      <c r="E185" s="39"/>
      <c r="F185" s="59">
        <v>23.6</v>
      </c>
      <c r="G185" s="41"/>
      <c r="H185" s="42"/>
      <c r="I185" s="351"/>
      <c r="J185" s="65">
        <f>IF(J184&gt;0,0.00000000000000001,0)</f>
        <v>1.0000000000000001E-17</v>
      </c>
      <c r="K185" s="37"/>
      <c r="L185" s="41"/>
      <c r="M185" s="36"/>
      <c r="N185" s="41"/>
    </row>
    <row r="186" spans="1:14" s="34" customFormat="1" ht="11.25" customHeight="1" outlineLevel="3">
      <c r="A186" s="38"/>
      <c r="B186" s="39"/>
      <c r="C186" s="39"/>
      <c r="D186" s="67" t="s">
        <v>158</v>
      </c>
      <c r="E186" s="39"/>
      <c r="F186" s="59">
        <v>0</v>
      </c>
      <c r="G186" s="41"/>
      <c r="H186" s="42"/>
      <c r="I186" s="351"/>
      <c r="J186" s="65">
        <f>IF(J183&gt;0,0.00000000000000001,0)</f>
        <v>0</v>
      </c>
      <c r="K186" s="37"/>
      <c r="L186" s="41"/>
      <c r="M186" s="36"/>
      <c r="N186" s="41"/>
    </row>
    <row r="187" spans="1:14" s="34" customFormat="1" ht="11.25" customHeight="1" outlineLevel="3">
      <c r="A187" s="38"/>
      <c r="B187" s="39"/>
      <c r="C187" s="39"/>
      <c r="D187" s="67">
        <f>(4.1*3.5)*2</f>
        <v>28.699999999999996</v>
      </c>
      <c r="E187" s="39"/>
      <c r="F187" s="59">
        <v>28.7</v>
      </c>
      <c r="G187" s="41"/>
      <c r="H187" s="42"/>
      <c r="I187" s="351"/>
      <c r="J187" s="65">
        <f>IF(J186&gt;0,0.00000000000000001,0)</f>
        <v>0</v>
      </c>
      <c r="K187" s="37"/>
      <c r="L187" s="41"/>
      <c r="M187" s="36"/>
      <c r="N187" s="41"/>
    </row>
    <row r="188" spans="1:14" outlineLevel="2">
      <c r="A188" s="54">
        <v>2</v>
      </c>
      <c r="B188" s="18" t="s">
        <v>6</v>
      </c>
      <c r="C188" s="19" t="s">
        <v>154</v>
      </c>
      <c r="D188" s="5" t="s">
        <v>155</v>
      </c>
      <c r="E188" s="18" t="s">
        <v>7</v>
      </c>
      <c r="F188" s="56">
        <v>37.549999999999997</v>
      </c>
      <c r="G188" s="14">
        <v>0</v>
      </c>
      <c r="H188" s="56">
        <f>F188*(1+G188/100)</f>
        <v>37.549999999999997</v>
      </c>
      <c r="I188" s="350">
        <v>0</v>
      </c>
      <c r="J188" s="15">
        <f>H188*I188</f>
        <v>0</v>
      </c>
      <c r="K188" s="83">
        <v>3.8E-3</v>
      </c>
      <c r="L188" s="66">
        <f>H188*K188</f>
        <v>0.14268999999999998</v>
      </c>
      <c r="M188" s="86"/>
      <c r="N188" s="66">
        <f>H188*M188</f>
        <v>0</v>
      </c>
    </row>
    <row r="189" spans="1:14" s="34" customFormat="1" ht="11.25" customHeight="1" outlineLevel="3">
      <c r="A189" s="38"/>
      <c r="B189" s="39"/>
      <c r="C189" s="39"/>
      <c r="D189" s="67" t="s">
        <v>160</v>
      </c>
      <c r="E189" s="39"/>
      <c r="F189" s="59">
        <v>0</v>
      </c>
      <c r="G189" s="41"/>
      <c r="H189" s="42"/>
      <c r="I189" s="351"/>
      <c r="J189" s="65">
        <f>IF(J186&gt;0,0.00000000000000001,0)</f>
        <v>0</v>
      </c>
      <c r="K189" s="37"/>
      <c r="L189" s="41"/>
      <c r="M189" s="36"/>
      <c r="N189" s="41"/>
    </row>
    <row r="190" spans="1:14" s="34" customFormat="1" ht="11.25" customHeight="1" outlineLevel="3">
      <c r="A190" s="38"/>
      <c r="B190" s="39"/>
      <c r="C190" s="39"/>
      <c r="D190" s="67" t="s">
        <v>104</v>
      </c>
      <c r="E190" s="39"/>
      <c r="F190" s="59">
        <v>23.2</v>
      </c>
      <c r="G190" s="41"/>
      <c r="H190" s="42"/>
      <c r="I190" s="351"/>
      <c r="J190" s="65">
        <f>IF(J189&gt;0,0.00000000000000001,0)</f>
        <v>0</v>
      </c>
      <c r="K190" s="37"/>
      <c r="L190" s="41"/>
      <c r="M190" s="36"/>
      <c r="N190" s="41"/>
    </row>
    <row r="191" spans="1:14" s="34" customFormat="1" ht="11.25" customHeight="1" outlineLevel="3">
      <c r="A191" s="38"/>
      <c r="B191" s="39"/>
      <c r="C191" s="39"/>
      <c r="D191" s="67" t="s">
        <v>158</v>
      </c>
      <c r="E191" s="39"/>
      <c r="F191" s="59">
        <v>0</v>
      </c>
      <c r="G191" s="41"/>
      <c r="H191" s="42"/>
      <c r="I191" s="351"/>
      <c r="J191" s="65">
        <f>IF(J188&gt;0,0.00000000000000001,0)</f>
        <v>0</v>
      </c>
      <c r="K191" s="37"/>
      <c r="L191" s="41"/>
      <c r="M191" s="36"/>
      <c r="N191" s="41"/>
    </row>
    <row r="192" spans="1:14" s="34" customFormat="1" ht="11.25" customHeight="1" outlineLevel="3">
      <c r="A192" s="38"/>
      <c r="B192" s="39"/>
      <c r="C192" s="39"/>
      <c r="D192" s="67" t="s">
        <v>159</v>
      </c>
      <c r="E192" s="39"/>
      <c r="F192" s="59">
        <v>14.35</v>
      </c>
      <c r="G192" s="41"/>
      <c r="H192" s="42"/>
      <c r="I192" s="351"/>
      <c r="J192" s="65">
        <f>IF(J191&gt;0,0.00000000000000001,0)</f>
        <v>0</v>
      </c>
      <c r="K192" s="37"/>
      <c r="L192" s="41"/>
      <c r="M192" s="36"/>
      <c r="N192" s="41"/>
    </row>
    <row r="193" spans="1:14" outlineLevel="2">
      <c r="A193" s="54">
        <v>3</v>
      </c>
      <c r="B193" s="18" t="s">
        <v>2</v>
      </c>
      <c r="C193" s="19" t="s">
        <v>161</v>
      </c>
      <c r="D193" s="5" t="s">
        <v>162</v>
      </c>
      <c r="E193" s="18" t="s">
        <v>7</v>
      </c>
      <c r="F193" s="56">
        <v>42.78</v>
      </c>
      <c r="G193" s="14">
        <v>0.15</v>
      </c>
      <c r="H193" s="56">
        <f>F193*(1+G193)</f>
        <v>49.196999999999996</v>
      </c>
      <c r="I193" s="350">
        <v>0</v>
      </c>
      <c r="J193" s="15">
        <f>H193*I193</f>
        <v>0</v>
      </c>
      <c r="K193" s="83">
        <v>5.8999999999999997E-2</v>
      </c>
      <c r="L193" s="66">
        <f>H193*K193</f>
        <v>2.9026229999999997</v>
      </c>
      <c r="M193" s="86"/>
      <c r="N193" s="66">
        <f>H193*M193</f>
        <v>0</v>
      </c>
    </row>
    <row r="194" spans="1:14" s="34" customFormat="1" ht="11.25" customHeight="1" outlineLevel="3">
      <c r="A194" s="38"/>
      <c r="B194" s="39"/>
      <c r="C194" s="39"/>
      <c r="D194" s="67">
        <f>52.3*0.1+37.55</f>
        <v>42.78</v>
      </c>
      <c r="E194" s="39"/>
      <c r="F194" s="59">
        <v>42.78</v>
      </c>
      <c r="G194" s="41"/>
      <c r="H194" s="42"/>
      <c r="I194" s="351"/>
      <c r="J194" s="65">
        <f>IF(J193&gt;0,0.00000000000000001,0)</f>
        <v>0</v>
      </c>
      <c r="K194" s="37"/>
      <c r="L194" s="41"/>
      <c r="M194" s="36"/>
      <c r="N194" s="41"/>
    </row>
    <row r="195" spans="1:14" outlineLevel="2">
      <c r="A195" s="54">
        <v>4</v>
      </c>
      <c r="B195" s="18" t="s">
        <v>6</v>
      </c>
      <c r="C195" s="19" t="s">
        <v>156</v>
      </c>
      <c r="D195" s="5" t="s">
        <v>157</v>
      </c>
      <c r="E195" s="18" t="s">
        <v>0</v>
      </c>
      <c r="F195" s="56">
        <f>ROUND(SUM(J183:J194,2)/100,2)</f>
        <v>0.02</v>
      </c>
      <c r="G195" s="14">
        <v>0</v>
      </c>
      <c r="H195" s="56">
        <f>F195*(1+G195)</f>
        <v>0.02</v>
      </c>
      <c r="I195" s="350">
        <v>0</v>
      </c>
      <c r="J195" s="15">
        <f>H195*I195</f>
        <v>0</v>
      </c>
      <c r="K195" s="83"/>
      <c r="L195" s="66">
        <f>H195*K195</f>
        <v>0</v>
      </c>
      <c r="M195" s="86"/>
      <c r="N195" s="66">
        <f>H195*M195</f>
        <v>0</v>
      </c>
    </row>
    <row r="196" spans="1:14" s="31" customFormat="1" ht="12.75" customHeight="1" outlineLevel="2">
      <c r="A196" s="70">
        <f>IF(J197&lt;&gt;0,1,0)</f>
        <v>0</v>
      </c>
      <c r="B196" s="30"/>
      <c r="C196" s="30"/>
      <c r="D196" s="44"/>
      <c r="E196" s="30"/>
      <c r="F196" s="28"/>
      <c r="G196" s="88"/>
      <c r="H196" s="89"/>
      <c r="I196" s="353"/>
      <c r="J196" s="65"/>
      <c r="K196" s="87"/>
      <c r="L196" s="88"/>
      <c r="M196" s="88"/>
      <c r="N196" s="88"/>
    </row>
    <row r="197" spans="1:14" s="50" customFormat="1" ht="16.5" customHeight="1" outlineLevel="1">
      <c r="A197" s="109">
        <f t="shared" ref="A197" si="98">IF(J197&lt;&gt;0,1,0)</f>
        <v>0</v>
      </c>
      <c r="B197" s="110"/>
      <c r="C197" s="111"/>
      <c r="D197" s="112" t="s">
        <v>44</v>
      </c>
      <c r="E197" s="110"/>
      <c r="F197" s="113"/>
      <c r="G197" s="114"/>
      <c r="H197" s="113"/>
      <c r="I197" s="349"/>
      <c r="J197" s="115">
        <f>SUBTOTAL(9,J198:J209)</f>
        <v>0</v>
      </c>
      <c r="K197" s="51"/>
      <c r="L197" s="116">
        <f>SUBTOTAL(9,L198:L208)</f>
        <v>3.0999999999999999E-3</v>
      </c>
      <c r="M197" s="52"/>
      <c r="N197" s="116">
        <f>SUBTOTAL(9,N198:N208)</f>
        <v>2.1749999999999999E-2</v>
      </c>
    </row>
    <row r="198" spans="1:14" outlineLevel="2">
      <c r="A198" s="54">
        <v>1</v>
      </c>
      <c r="B198" s="18" t="s">
        <v>6</v>
      </c>
      <c r="C198" s="19" t="s">
        <v>201</v>
      </c>
      <c r="D198" s="5" t="s">
        <v>202</v>
      </c>
      <c r="E198" s="18" t="s">
        <v>7</v>
      </c>
      <c r="F198" s="56">
        <v>7.5</v>
      </c>
      <c r="G198" s="14">
        <v>0</v>
      </c>
      <c r="H198" s="56">
        <f>F198*(1+G198/100)</f>
        <v>7.5</v>
      </c>
      <c r="I198" s="350">
        <v>0</v>
      </c>
      <c r="J198" s="15">
        <f>H198*I198</f>
        <v>0</v>
      </c>
      <c r="K198" s="83">
        <v>0</v>
      </c>
      <c r="L198" s="66">
        <f>H198*K198</f>
        <v>0</v>
      </c>
      <c r="M198" s="86">
        <v>0</v>
      </c>
      <c r="N198" s="66">
        <f>H198*M198</f>
        <v>0</v>
      </c>
    </row>
    <row r="199" spans="1:14" outlineLevel="2">
      <c r="A199" s="54"/>
      <c r="B199" s="18"/>
      <c r="C199" s="19"/>
      <c r="D199" s="67" t="s">
        <v>198</v>
      </c>
      <c r="E199" s="18"/>
      <c r="F199" s="56">
        <v>0</v>
      </c>
      <c r="G199" s="14"/>
      <c r="H199" s="56"/>
      <c r="I199" s="350"/>
      <c r="J199" s="15">
        <f>IF(J198&gt;0,0.00000000000000001,0)</f>
        <v>0</v>
      </c>
      <c r="K199" s="83"/>
      <c r="L199" s="66"/>
      <c r="M199" s="86"/>
      <c r="N199" s="66"/>
    </row>
    <row r="200" spans="1:14" outlineLevel="2">
      <c r="A200" s="54">
        <v>2</v>
      </c>
      <c r="B200" s="18" t="s">
        <v>6</v>
      </c>
      <c r="C200" s="19" t="s">
        <v>131</v>
      </c>
      <c r="D200" s="5" t="s">
        <v>132</v>
      </c>
      <c r="E200" s="18" t="s">
        <v>7</v>
      </c>
      <c r="F200" s="56">
        <v>7.5</v>
      </c>
      <c r="G200" s="14">
        <v>0</v>
      </c>
      <c r="H200" s="56">
        <f>F200*(1+G200/100)</f>
        <v>7.5</v>
      </c>
      <c r="I200" s="350">
        <v>0</v>
      </c>
      <c r="J200" s="15">
        <f>H200*I200</f>
        <v>0</v>
      </c>
      <c r="K200" s="83">
        <v>0</v>
      </c>
      <c r="L200" s="66">
        <f>H200*K200</f>
        <v>0</v>
      </c>
      <c r="M200" s="86">
        <v>2.5000000000000001E-3</v>
      </c>
      <c r="N200" s="66">
        <f>H200*M200</f>
        <v>1.8749999999999999E-2</v>
      </c>
    </row>
    <row r="201" spans="1:14" outlineLevel="2">
      <c r="A201" s="54"/>
      <c r="B201" s="18"/>
      <c r="C201" s="19"/>
      <c r="D201" s="67" t="s">
        <v>198</v>
      </c>
      <c r="E201" s="18"/>
      <c r="F201" s="56">
        <v>0</v>
      </c>
      <c r="G201" s="14"/>
      <c r="H201" s="56"/>
      <c r="I201" s="350"/>
      <c r="J201" s="15">
        <f>IF(J200&gt;0,0.00000000000000001,0)</f>
        <v>0</v>
      </c>
      <c r="K201" s="83"/>
      <c r="L201" s="66"/>
      <c r="M201" s="86"/>
      <c r="N201" s="66"/>
    </row>
    <row r="202" spans="1:14" outlineLevel="2">
      <c r="A202" s="54"/>
      <c r="B202" s="18"/>
      <c r="C202" s="19"/>
      <c r="D202" s="67" t="s">
        <v>199</v>
      </c>
      <c r="E202" s="18"/>
      <c r="F202" s="56">
        <v>7.5</v>
      </c>
      <c r="G202" s="14"/>
      <c r="H202" s="56"/>
      <c r="I202" s="350"/>
      <c r="J202" s="15">
        <f>IF(J201&gt;0,0.00000000000000001,0)</f>
        <v>0</v>
      </c>
      <c r="K202" s="83"/>
      <c r="L202" s="66"/>
      <c r="M202" s="86"/>
      <c r="N202" s="66"/>
    </row>
    <row r="203" spans="1:14" outlineLevel="2">
      <c r="A203" s="54">
        <v>3</v>
      </c>
      <c r="B203" s="18" t="s">
        <v>6</v>
      </c>
      <c r="C203" s="19" t="s">
        <v>133</v>
      </c>
      <c r="D203" s="5" t="s">
        <v>134</v>
      </c>
      <c r="E203" s="18" t="s">
        <v>3</v>
      </c>
      <c r="F203" s="56">
        <v>10</v>
      </c>
      <c r="G203" s="14">
        <v>0</v>
      </c>
      <c r="H203" s="56">
        <f>F203*(1+G203/100)</f>
        <v>10</v>
      </c>
      <c r="I203" s="350">
        <v>0</v>
      </c>
      <c r="J203" s="15">
        <f>H203*I203</f>
        <v>0</v>
      </c>
      <c r="K203" s="83">
        <v>0</v>
      </c>
      <c r="L203" s="66">
        <f>H203*K203</f>
        <v>0</v>
      </c>
      <c r="M203" s="86">
        <v>2.9999999999999997E-4</v>
      </c>
      <c r="N203" s="66">
        <f>H203*M203</f>
        <v>2.9999999999999996E-3</v>
      </c>
    </row>
    <row r="204" spans="1:14" outlineLevel="2">
      <c r="A204" s="54"/>
      <c r="B204" s="18"/>
      <c r="C204" s="19"/>
      <c r="D204" s="67" t="s">
        <v>200</v>
      </c>
      <c r="E204" s="18"/>
      <c r="F204" s="56">
        <v>10</v>
      </c>
      <c r="G204" s="14"/>
      <c r="H204" s="56"/>
      <c r="I204" s="350"/>
      <c r="J204" s="15">
        <f>IF(J203&gt;0,0.00000000000000001,0)</f>
        <v>0</v>
      </c>
      <c r="K204" s="83"/>
      <c r="L204" s="66"/>
      <c r="M204" s="86"/>
      <c r="N204" s="66"/>
    </row>
    <row r="205" spans="1:14" outlineLevel="2">
      <c r="A205" s="54">
        <v>4</v>
      </c>
      <c r="B205" s="18" t="s">
        <v>6</v>
      </c>
      <c r="C205" s="19" t="s">
        <v>203</v>
      </c>
      <c r="D205" s="5" t="s">
        <v>204</v>
      </c>
      <c r="E205" s="18" t="s">
        <v>7</v>
      </c>
      <c r="F205" s="56">
        <v>7.5</v>
      </c>
      <c r="G205" s="14">
        <v>0</v>
      </c>
      <c r="H205" s="56">
        <f>F205*(1+G205/100)</f>
        <v>7.5</v>
      </c>
      <c r="I205" s="350">
        <v>0</v>
      </c>
      <c r="J205" s="15">
        <f>H205*I205</f>
        <v>0</v>
      </c>
      <c r="K205" s="83">
        <v>4.0000000000000002E-4</v>
      </c>
      <c r="L205" s="66">
        <f>H205*K205</f>
        <v>3.0000000000000001E-3</v>
      </c>
      <c r="M205" s="86"/>
      <c r="N205" s="66">
        <f>H205*M205</f>
        <v>0</v>
      </c>
    </row>
    <row r="206" spans="1:14" outlineLevel="2">
      <c r="A206" s="54">
        <v>5</v>
      </c>
      <c r="B206" s="18" t="s">
        <v>6</v>
      </c>
      <c r="C206" s="19" t="s">
        <v>205</v>
      </c>
      <c r="D206" s="5" t="s">
        <v>206</v>
      </c>
      <c r="E206" s="18" t="s">
        <v>7</v>
      </c>
      <c r="F206" s="56">
        <v>10</v>
      </c>
      <c r="G206" s="14">
        <v>0</v>
      </c>
      <c r="H206" s="56">
        <f>F206*(1+G206/100)</f>
        <v>10</v>
      </c>
      <c r="I206" s="350">
        <v>0</v>
      </c>
      <c r="J206" s="15">
        <f>H206*I206</f>
        <v>0</v>
      </c>
      <c r="K206" s="83">
        <v>1.0000000000000001E-5</v>
      </c>
      <c r="L206" s="66">
        <f>H206*K206</f>
        <v>1E-4</v>
      </c>
      <c r="M206" s="86"/>
      <c r="N206" s="66">
        <f>H206*M206</f>
        <v>0</v>
      </c>
    </row>
    <row r="207" spans="1:14" outlineLevel="2">
      <c r="A207" s="54">
        <v>6</v>
      </c>
      <c r="B207" s="18" t="s">
        <v>2</v>
      </c>
      <c r="C207" s="19" t="s">
        <v>208</v>
      </c>
      <c r="D207" s="5" t="s">
        <v>209</v>
      </c>
      <c r="E207" s="18" t="s">
        <v>7</v>
      </c>
      <c r="F207" s="56">
        <v>0</v>
      </c>
      <c r="G207" s="14">
        <v>0</v>
      </c>
      <c r="H207" s="56">
        <f>F207*(1+G207/100)</f>
        <v>0</v>
      </c>
      <c r="I207" s="350">
        <v>0</v>
      </c>
      <c r="J207" s="15">
        <f>H207*I207</f>
        <v>0</v>
      </c>
      <c r="K207" s="83">
        <v>2.5999999999999999E-3</v>
      </c>
      <c r="L207" s="66">
        <f>H207*K207</f>
        <v>0</v>
      </c>
      <c r="M207" s="86"/>
      <c r="N207" s="66">
        <f>H207*M207</f>
        <v>0</v>
      </c>
    </row>
    <row r="208" spans="1:14" outlineLevel="2">
      <c r="A208" s="54">
        <v>7</v>
      </c>
      <c r="B208" s="18" t="s">
        <v>2</v>
      </c>
      <c r="C208" s="19" t="s">
        <v>207</v>
      </c>
      <c r="D208" s="5" t="s">
        <v>216</v>
      </c>
      <c r="E208" s="18" t="s">
        <v>3</v>
      </c>
      <c r="F208" s="56">
        <v>10</v>
      </c>
      <c r="G208" s="14">
        <v>0</v>
      </c>
      <c r="H208" s="56">
        <f>F208*(1+G208/100)</f>
        <v>10</v>
      </c>
      <c r="I208" s="350">
        <v>0</v>
      </c>
      <c r="J208" s="15">
        <f>H208*I208</f>
        <v>0</v>
      </c>
      <c r="K208" s="83"/>
      <c r="L208" s="66">
        <f>H208*K208</f>
        <v>0</v>
      </c>
      <c r="M208" s="86"/>
      <c r="N208" s="66">
        <f>H208*M208</f>
        <v>0</v>
      </c>
    </row>
    <row r="209" spans="1:14" outlineLevel="2">
      <c r="A209" s="54">
        <v>8</v>
      </c>
      <c r="B209" s="18" t="s">
        <v>6</v>
      </c>
      <c r="C209" s="19" t="s">
        <v>210</v>
      </c>
      <c r="D209" s="5" t="s">
        <v>211</v>
      </c>
      <c r="E209" s="18" t="s">
        <v>0</v>
      </c>
      <c r="F209" s="56">
        <f>ROUND(SUM(J198:J208,2)/100,2)</f>
        <v>0.02</v>
      </c>
      <c r="G209" s="14">
        <v>0</v>
      </c>
      <c r="H209" s="56">
        <f>F209*(1+G209)</f>
        <v>0.02</v>
      </c>
      <c r="I209" s="350">
        <v>0</v>
      </c>
      <c r="J209" s="15">
        <f>H209*I209</f>
        <v>0</v>
      </c>
      <c r="K209" s="83"/>
      <c r="L209" s="66">
        <f>H209*K209</f>
        <v>0</v>
      </c>
      <c r="M209" s="86"/>
      <c r="N209" s="66">
        <f>H209*M209</f>
        <v>0</v>
      </c>
    </row>
    <row r="210" spans="1:14" outlineLevel="2">
      <c r="A210" s="70">
        <f>IF(J211&lt;&gt;0,1,0)</f>
        <v>0</v>
      </c>
      <c r="B210" s="22"/>
      <c r="C210" s="23"/>
      <c r="D210" s="53"/>
      <c r="E210" s="22"/>
      <c r="G210" s="4"/>
      <c r="H210" s="55"/>
      <c r="I210" s="352"/>
      <c r="J210" s="65"/>
      <c r="K210" s="84"/>
      <c r="L210" s="12"/>
      <c r="M210" s="84"/>
      <c r="N210" s="12"/>
    </row>
    <row r="211" spans="1:14" s="50" customFormat="1" ht="16.5" customHeight="1" outlineLevel="1">
      <c r="A211" s="109">
        <f t="shared" ref="A211" si="99">IF(J211&lt;&gt;0,1,0)</f>
        <v>0</v>
      </c>
      <c r="B211" s="110"/>
      <c r="C211" s="111"/>
      <c r="D211" s="112" t="s">
        <v>22</v>
      </c>
      <c r="E211" s="110"/>
      <c r="F211" s="113"/>
      <c r="G211" s="114"/>
      <c r="H211" s="113"/>
      <c r="I211" s="349"/>
      <c r="J211" s="115">
        <f>SUM(J212:J219)</f>
        <v>0</v>
      </c>
      <c r="K211" s="51"/>
      <c r="L211" s="116">
        <f>SUBTOTAL(9,L212:L214)</f>
        <v>0</v>
      </c>
      <c r="M211" s="52"/>
      <c r="N211" s="116">
        <f>SUBTOTAL(9,N212:N220)</f>
        <v>0</v>
      </c>
    </row>
    <row r="212" spans="1:14" outlineLevel="2">
      <c r="A212" s="54">
        <v>1</v>
      </c>
      <c r="B212" s="18" t="s">
        <v>6</v>
      </c>
      <c r="C212" s="19" t="s">
        <v>84</v>
      </c>
      <c r="D212" s="5" t="s">
        <v>85</v>
      </c>
      <c r="E212" s="18" t="s">
        <v>62</v>
      </c>
      <c r="F212" s="56">
        <v>58.48</v>
      </c>
      <c r="G212" s="14">
        <v>0</v>
      </c>
      <c r="H212" s="56">
        <f>F212*(1+G212/100)</f>
        <v>58.48</v>
      </c>
      <c r="I212" s="350">
        <v>0</v>
      </c>
      <c r="J212" s="15">
        <f>H212*I212</f>
        <v>0</v>
      </c>
      <c r="K212" s="83">
        <v>0</v>
      </c>
      <c r="L212" s="66">
        <f>H212*K212</f>
        <v>0</v>
      </c>
      <c r="M212" s="86"/>
      <c r="N212" s="66">
        <f>H212*M212</f>
        <v>0</v>
      </c>
    </row>
    <row r="213" spans="1:14" s="34" customFormat="1" ht="11.25" customHeight="1" outlineLevel="3">
      <c r="A213" s="38"/>
      <c r="B213" s="39"/>
      <c r="C213" s="39"/>
      <c r="D213" s="67" t="s">
        <v>88</v>
      </c>
      <c r="E213" s="39"/>
      <c r="F213" s="59">
        <v>0</v>
      </c>
      <c r="G213" s="41"/>
      <c r="H213" s="42"/>
      <c r="I213" s="351"/>
      <c r="J213" s="65">
        <f>IF(J212&gt;0,0.00000000000000001,0)</f>
        <v>0</v>
      </c>
      <c r="K213" s="37"/>
      <c r="L213" s="41"/>
      <c r="M213" s="36"/>
      <c r="N213" s="41"/>
    </row>
    <row r="214" spans="1:14" s="34" customFormat="1" ht="11.25" customHeight="1" outlineLevel="3">
      <c r="A214" s="38"/>
      <c r="B214" s="39"/>
      <c r="C214" s="39"/>
      <c r="D214" s="67">
        <f>((1.1+0.9*5)+1.97*6*2)*2</f>
        <v>58.480000000000004</v>
      </c>
      <c r="E214" s="39"/>
      <c r="F214" s="59">
        <v>58.48</v>
      </c>
      <c r="G214" s="41"/>
      <c r="H214" s="42"/>
      <c r="I214" s="351"/>
      <c r="J214" s="65">
        <f>IF(J213&gt;0,0.00000000000000001,0)</f>
        <v>0</v>
      </c>
      <c r="K214" s="37"/>
      <c r="L214" s="41"/>
      <c r="M214" s="36"/>
      <c r="N214" s="41"/>
    </row>
    <row r="215" spans="1:14" outlineLevel="2">
      <c r="A215" s="54">
        <v>2</v>
      </c>
      <c r="B215" s="18" t="s">
        <v>6</v>
      </c>
      <c r="C215" s="19" t="s">
        <v>212</v>
      </c>
      <c r="D215" s="5" t="s">
        <v>213</v>
      </c>
      <c r="E215" s="18" t="s">
        <v>7</v>
      </c>
      <c r="F215" s="56">
        <v>7.31</v>
      </c>
      <c r="G215" s="14">
        <v>0</v>
      </c>
      <c r="H215" s="56">
        <f>F215*(1+G215/100)</f>
        <v>7.31</v>
      </c>
      <c r="I215" s="350">
        <v>0</v>
      </c>
      <c r="J215" s="15">
        <f>H215*I215</f>
        <v>0</v>
      </c>
      <c r="K215" s="83">
        <v>1.2E-4</v>
      </c>
      <c r="L215" s="66">
        <f>H215*K215</f>
        <v>8.7719999999999996E-4</v>
      </c>
      <c r="M215" s="86"/>
      <c r="N215" s="66">
        <f>H215*M215</f>
        <v>0</v>
      </c>
    </row>
    <row r="216" spans="1:14" s="34" customFormat="1" ht="11.25" customHeight="1" outlineLevel="3">
      <c r="A216" s="38"/>
      <c r="B216" s="39"/>
      <c r="C216" s="39"/>
      <c r="D216" s="67" t="s">
        <v>214</v>
      </c>
      <c r="E216" s="39"/>
      <c r="F216" s="59">
        <v>0</v>
      </c>
      <c r="G216" s="41"/>
      <c r="H216" s="42"/>
      <c r="I216" s="351"/>
      <c r="J216" s="65">
        <f>IF(J215&gt;0,0.00000000000000001,0)</f>
        <v>0</v>
      </c>
      <c r="K216" s="37"/>
      <c r="L216" s="41"/>
      <c r="M216" s="36"/>
      <c r="N216" s="41"/>
    </row>
    <row r="217" spans="1:14" s="34" customFormat="1" ht="11.25" customHeight="1" outlineLevel="3">
      <c r="A217" s="38"/>
      <c r="B217" s="39"/>
      <c r="C217" s="39"/>
      <c r="D217" s="67" t="s">
        <v>215</v>
      </c>
      <c r="E217" s="39"/>
      <c r="F217" s="59">
        <v>7.31</v>
      </c>
      <c r="G217" s="41"/>
      <c r="H217" s="42"/>
      <c r="I217" s="351"/>
      <c r="J217" s="65">
        <f>IF(J216&gt;0,0.00000000000000001,0)</f>
        <v>0</v>
      </c>
      <c r="K217" s="37"/>
      <c r="L217" s="41"/>
      <c r="M217" s="36"/>
      <c r="N217" s="41"/>
    </row>
    <row r="218" spans="1:14" outlineLevel="2">
      <c r="A218" s="54">
        <v>3</v>
      </c>
      <c r="B218" s="18" t="s">
        <v>6</v>
      </c>
      <c r="C218" s="19" t="s">
        <v>86</v>
      </c>
      <c r="D218" s="5" t="s">
        <v>87</v>
      </c>
      <c r="E218" s="18" t="s">
        <v>7</v>
      </c>
      <c r="F218" s="56">
        <v>58.48</v>
      </c>
      <c r="G218" s="14">
        <v>0.15</v>
      </c>
      <c r="H218" s="56">
        <f>F218*(1+G218)</f>
        <v>67.251999999999995</v>
      </c>
      <c r="I218" s="350">
        <v>0</v>
      </c>
      <c r="J218" s="15">
        <f>H218*I218</f>
        <v>0</v>
      </c>
      <c r="K218" s="83">
        <v>0</v>
      </c>
      <c r="L218" s="66">
        <f>H218*K218</f>
        <v>0</v>
      </c>
      <c r="M218" s="86"/>
      <c r="N218" s="66">
        <f>H218*M218</f>
        <v>0</v>
      </c>
    </row>
    <row r="219" spans="1:14" s="34" customFormat="1" ht="11.25" customHeight="1" outlineLevel="3">
      <c r="A219" s="38"/>
      <c r="B219" s="39"/>
      <c r="C219" s="39"/>
      <c r="D219" s="67">
        <v>49.279999999999994</v>
      </c>
      <c r="E219" s="39"/>
      <c r="F219" s="59">
        <v>0</v>
      </c>
      <c r="G219" s="41"/>
      <c r="H219" s="42"/>
      <c r="I219" s="351"/>
      <c r="J219" s="65">
        <f>IF(J218&gt;0,0.00000000000000001,0)</f>
        <v>0</v>
      </c>
      <c r="K219" s="37"/>
      <c r="L219" s="41"/>
      <c r="M219" s="36"/>
      <c r="N219" s="41"/>
    </row>
    <row r="220" spans="1:14" s="34" customFormat="1" outlineLevel="3">
      <c r="A220" s="70">
        <f>IF(J221&lt;&gt;0,1,0)</f>
        <v>0</v>
      </c>
      <c r="B220" s="27"/>
      <c r="C220" s="27"/>
      <c r="D220" s="35"/>
      <c r="E220" s="27"/>
      <c r="F220" s="28"/>
      <c r="G220" s="36"/>
      <c r="H220" s="29"/>
      <c r="I220" s="348"/>
      <c r="J220" s="65">
        <v>1.0000000000000001E-17</v>
      </c>
      <c r="K220" s="37"/>
      <c r="L220" s="36"/>
      <c r="M220" s="36"/>
      <c r="N220" s="36"/>
    </row>
    <row r="221" spans="1:14" s="50" customFormat="1" ht="16.5" customHeight="1" outlineLevel="1">
      <c r="A221" s="109">
        <f t="shared" ref="A221" si="100">IF(J221&lt;&gt;0,1,0)</f>
        <v>0</v>
      </c>
      <c r="B221" s="110"/>
      <c r="C221" s="111"/>
      <c r="D221" s="112" t="s">
        <v>51</v>
      </c>
      <c r="E221" s="110"/>
      <c r="F221" s="113"/>
      <c r="G221" s="114"/>
      <c r="H221" s="113"/>
      <c r="I221" s="349"/>
      <c r="J221" s="115">
        <f>SUBTOTAL(9,J222:J229)</f>
        <v>0</v>
      </c>
      <c r="K221" s="51"/>
      <c r="L221" s="116">
        <f>SUBTOTAL(9,L222:L229)</f>
        <v>0.32385160000000002</v>
      </c>
      <c r="M221" s="52"/>
      <c r="N221" s="116">
        <f>SUBTOTAL(9,N222:N229)</f>
        <v>7.4046600000000004E-2</v>
      </c>
    </row>
    <row r="222" spans="1:14" outlineLevel="2">
      <c r="A222" s="54">
        <v>1</v>
      </c>
      <c r="B222" s="18" t="s">
        <v>6</v>
      </c>
      <c r="C222" s="19">
        <v>784171101</v>
      </c>
      <c r="D222" s="5" t="s">
        <v>90</v>
      </c>
      <c r="E222" s="18" t="s">
        <v>7</v>
      </c>
      <c r="F222" s="56">
        <v>112.7</v>
      </c>
      <c r="G222" s="14">
        <v>0</v>
      </c>
      <c r="H222" s="56">
        <f>F222*(1+G222/100)</f>
        <v>112.7</v>
      </c>
      <c r="I222" s="350">
        <v>0</v>
      </c>
      <c r="J222" s="15">
        <f>H222*I222</f>
        <v>0</v>
      </c>
      <c r="K222" s="83">
        <v>0</v>
      </c>
      <c r="L222" s="66">
        <f>H222*K222</f>
        <v>0</v>
      </c>
      <c r="M222" s="86"/>
      <c r="N222" s="66">
        <f>H222*M222</f>
        <v>0</v>
      </c>
    </row>
    <row r="223" spans="1:14" s="34" customFormat="1" ht="11.25" customHeight="1" outlineLevel="3">
      <c r="A223" s="38"/>
      <c r="B223" s="39"/>
      <c r="C223" s="39"/>
      <c r="D223" s="67" t="s">
        <v>225</v>
      </c>
      <c r="E223" s="39"/>
      <c r="F223" s="59">
        <v>112.7</v>
      </c>
      <c r="G223" s="41"/>
      <c r="H223" s="42"/>
      <c r="I223" s="351"/>
      <c r="J223" s="65">
        <f>IF(J222&gt;0,0.00000000000000001,0)</f>
        <v>0</v>
      </c>
      <c r="K223" s="37"/>
      <c r="L223" s="41"/>
      <c r="M223" s="36"/>
      <c r="N223" s="41"/>
    </row>
    <row r="224" spans="1:14" outlineLevel="2">
      <c r="A224" s="54">
        <v>2</v>
      </c>
      <c r="B224" s="18" t="s">
        <v>6</v>
      </c>
      <c r="C224" s="19" t="s">
        <v>217</v>
      </c>
      <c r="D224" s="5" t="s">
        <v>218</v>
      </c>
      <c r="E224" s="18" t="s">
        <v>7</v>
      </c>
      <c r="F224" s="56">
        <v>22.06</v>
      </c>
      <c r="G224" s="14">
        <v>0</v>
      </c>
      <c r="H224" s="56">
        <f>F224*(1+G224/100)</f>
        <v>22.06</v>
      </c>
      <c r="I224" s="350">
        <v>0</v>
      </c>
      <c r="J224" s="15">
        <f>H224*I224</f>
        <v>0</v>
      </c>
      <c r="K224" s="83">
        <v>1.0000000000000001E-5</v>
      </c>
      <c r="L224" s="66">
        <f>H224*K224</f>
        <v>2.206E-4</v>
      </c>
      <c r="M224" s="86"/>
      <c r="N224" s="66">
        <f>H224*M224</f>
        <v>0</v>
      </c>
    </row>
    <row r="225" spans="1:14" s="34" customFormat="1" ht="11.25" customHeight="1" outlineLevel="3">
      <c r="A225" s="38"/>
      <c r="B225" s="39"/>
      <c r="C225" s="39"/>
      <c r="D225" s="67" t="s">
        <v>226</v>
      </c>
      <c r="E225" s="39"/>
      <c r="F225" s="59">
        <v>22.06</v>
      </c>
      <c r="G225" s="41"/>
      <c r="H225" s="42"/>
      <c r="I225" s="351"/>
      <c r="J225" s="65">
        <f>IF(J224&gt;0,0.00000000000000001,0)</f>
        <v>0</v>
      </c>
      <c r="K225" s="37"/>
      <c r="L225" s="41"/>
      <c r="M225" s="36"/>
      <c r="N225" s="41"/>
    </row>
    <row r="226" spans="1:14" outlineLevel="2">
      <c r="A226" s="54">
        <v>3</v>
      </c>
      <c r="B226" s="18" t="s">
        <v>6</v>
      </c>
      <c r="C226" s="19" t="s">
        <v>219</v>
      </c>
      <c r="D226" s="5" t="s">
        <v>220</v>
      </c>
      <c r="E226" s="18" t="s">
        <v>7</v>
      </c>
      <c r="F226" s="56">
        <v>117</v>
      </c>
      <c r="G226" s="14">
        <v>0</v>
      </c>
      <c r="H226" s="56">
        <f>F226*(1+G226/100)</f>
        <v>117</v>
      </c>
      <c r="I226" s="350">
        <v>0</v>
      </c>
      <c r="J226" s="15">
        <f>H226*I226</f>
        <v>0</v>
      </c>
      <c r="K226" s="83">
        <v>1.0000000000000001E-5</v>
      </c>
      <c r="L226" s="66">
        <f>H226*K226</f>
        <v>1.17E-3</v>
      </c>
      <c r="M226" s="86"/>
      <c r="N226" s="66">
        <f>H226*M226</f>
        <v>0</v>
      </c>
    </row>
    <row r="227" spans="1:14" outlineLevel="2">
      <c r="A227" s="54">
        <v>4</v>
      </c>
      <c r="B227" s="18" t="s">
        <v>6</v>
      </c>
      <c r="C227" s="19" t="s">
        <v>223</v>
      </c>
      <c r="D227" s="5" t="s">
        <v>224</v>
      </c>
      <c r="E227" s="18" t="s">
        <v>7</v>
      </c>
      <c r="F227" s="56">
        <v>238.86</v>
      </c>
      <c r="G227" s="14">
        <v>0</v>
      </c>
      <c r="H227" s="56">
        <f>F227*(1+G227/100)</f>
        <v>238.86</v>
      </c>
      <c r="I227" s="350">
        <v>0</v>
      </c>
      <c r="J227" s="15">
        <f>H227*I227</f>
        <v>0</v>
      </c>
      <c r="K227" s="83">
        <v>1E-3</v>
      </c>
      <c r="L227" s="66">
        <f>H227*K227</f>
        <v>0.23886000000000002</v>
      </c>
      <c r="M227" s="86">
        <v>3.1E-4</v>
      </c>
      <c r="N227" s="66">
        <f>H227*M227</f>
        <v>7.4046600000000004E-2</v>
      </c>
    </row>
    <row r="228" spans="1:14" s="34" customFormat="1" ht="11.25" customHeight="1" outlineLevel="3">
      <c r="A228" s="38"/>
      <c r="B228" s="39"/>
      <c r="C228" s="39"/>
      <c r="D228" s="67" t="s">
        <v>227</v>
      </c>
      <c r="E228" s="39"/>
      <c r="F228" s="59">
        <v>238.86</v>
      </c>
      <c r="G228" s="41"/>
      <c r="H228" s="42"/>
      <c r="I228" s="351"/>
      <c r="J228" s="65">
        <f>IF(J227&gt;0,0.00000000000000001,0)</f>
        <v>0</v>
      </c>
      <c r="K228" s="37"/>
      <c r="L228" s="41"/>
      <c r="M228" s="36"/>
      <c r="N228" s="41"/>
    </row>
    <row r="229" spans="1:14" ht="24" outlineLevel="2">
      <c r="A229" s="54">
        <v>5</v>
      </c>
      <c r="B229" s="18" t="s">
        <v>6</v>
      </c>
      <c r="C229" s="19" t="s">
        <v>221</v>
      </c>
      <c r="D229" s="5" t="s">
        <v>222</v>
      </c>
      <c r="E229" s="18" t="s">
        <v>7</v>
      </c>
      <c r="F229" s="56">
        <v>238.86</v>
      </c>
      <c r="G229" s="14">
        <v>0</v>
      </c>
      <c r="H229" s="56">
        <f>F229*(1+G229/100)</f>
        <v>238.86</v>
      </c>
      <c r="I229" s="350">
        <v>0</v>
      </c>
      <c r="J229" s="15">
        <f>H229*I229</f>
        <v>0</v>
      </c>
      <c r="K229" s="83">
        <v>3.5E-4</v>
      </c>
      <c r="L229" s="66">
        <f>H229*K229</f>
        <v>8.3601000000000009E-2</v>
      </c>
      <c r="M229" s="86"/>
      <c r="N229" s="66">
        <f>H229*M229</f>
        <v>0</v>
      </c>
    </row>
    <row r="230" spans="1:14" s="34" customFormat="1" ht="10.5" customHeight="1" outlineLevel="3">
      <c r="A230" s="70" t="e">
        <f>IF(#REF!&lt;&gt;0,1,0)</f>
        <v>#REF!</v>
      </c>
      <c r="B230" s="39"/>
      <c r="C230" s="39"/>
      <c r="D230" s="67"/>
      <c r="E230" s="39"/>
      <c r="F230" s="40"/>
      <c r="G230" s="41"/>
      <c r="H230" s="42"/>
      <c r="I230" s="41"/>
      <c r="J230" s="65">
        <v>1.0000000000000001E-17</v>
      </c>
      <c r="K230" s="37"/>
      <c r="L230" s="41"/>
      <c r="M230" s="36"/>
      <c r="N230" s="41"/>
    </row>
  </sheetData>
  <sheetProtection password="CA50" sheet="1" objects="1" scenarios="1"/>
  <autoFilter ref="A1:A231"/>
  <hyperlinks>
    <hyperlink ref="D179" r:id="rId1" tooltip="Dveřní madlo Südmetall Kos, nerez kartáčovaná, 30 mm L 1000 / LA 700 mm" display="https://www.luxusnikovani.cz/dverni-madlo-sudmetall-kos-nerez-kartacovana-30-mm-l-1000-la-700-mm"/>
  </hyperlinks>
  <printOptions horizontalCentered="1"/>
  <pageMargins left="0.23622047244094491" right="0.23622047244094491" top="0.74803149606299213" bottom="0.74803149606299213" header="0.31496062992125984" footer="0.31496062992125984"/>
  <pageSetup paperSize="9" scale="90" fitToHeight="9999" orientation="landscape" horizontalDpi="300" verticalDpi="300" r:id="rId2"/>
  <headerFooter alignWithMargins="0">
    <oddFooter>&amp;L&amp;8HSV + PSV&amp;C&amp;8&amp;P z &amp;N&amp;R&amp;8&amp;D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58"/>
  <sheetViews>
    <sheetView tabSelected="1" zoomScaleNormal="100" zoomScaleSheetLayoutView="100" workbookViewId="0">
      <selection activeCell="B19" sqref="B19"/>
    </sheetView>
  </sheetViews>
  <sheetFormatPr defaultRowHeight="12.75"/>
  <cols>
    <col min="1" max="1" width="6.5703125" style="492" customWidth="1"/>
    <col min="2" max="2" width="71.42578125" style="489" customWidth="1"/>
    <col min="3" max="3" width="12.42578125" style="489" customWidth="1"/>
    <col min="4" max="4" width="6.42578125" style="490" customWidth="1"/>
    <col min="5" max="5" width="10.42578125" style="491" customWidth="1"/>
    <col min="6" max="6" width="10.85546875" style="392" customWidth="1"/>
    <col min="7" max="7" width="10.85546875" style="377" customWidth="1"/>
    <col min="8" max="9" width="15" style="147" bestFit="1" customWidth="1"/>
    <col min="10" max="10" width="12.5703125" style="147" customWidth="1"/>
    <col min="11" max="11" width="30.7109375" style="147" customWidth="1"/>
    <col min="12" max="256" width="9.140625" style="148"/>
    <col min="257" max="257" width="6.5703125" style="148" customWidth="1"/>
    <col min="258" max="258" width="71.42578125" style="148" customWidth="1"/>
    <col min="259" max="259" width="12.42578125" style="148" customWidth="1"/>
    <col min="260" max="260" width="6.42578125" style="148" customWidth="1"/>
    <col min="261" max="261" width="10.42578125" style="148" customWidth="1"/>
    <col min="262" max="263" width="10.85546875" style="148" customWidth="1"/>
    <col min="264" max="265" width="15" style="148" bestFit="1" customWidth="1"/>
    <col min="266" max="266" width="12.5703125" style="148" customWidth="1"/>
    <col min="267" max="267" width="30.7109375" style="148" customWidth="1"/>
    <col min="268" max="512" width="9.140625" style="148"/>
    <col min="513" max="513" width="6.5703125" style="148" customWidth="1"/>
    <col min="514" max="514" width="71.42578125" style="148" customWidth="1"/>
    <col min="515" max="515" width="12.42578125" style="148" customWidth="1"/>
    <col min="516" max="516" width="6.42578125" style="148" customWidth="1"/>
    <col min="517" max="517" width="10.42578125" style="148" customWidth="1"/>
    <col min="518" max="519" width="10.85546875" style="148" customWidth="1"/>
    <col min="520" max="521" width="15" style="148" bestFit="1" customWidth="1"/>
    <col min="522" max="522" width="12.5703125" style="148" customWidth="1"/>
    <col min="523" max="523" width="30.7109375" style="148" customWidth="1"/>
    <col min="524" max="768" width="9.140625" style="148"/>
    <col min="769" max="769" width="6.5703125" style="148" customWidth="1"/>
    <col min="770" max="770" width="71.42578125" style="148" customWidth="1"/>
    <col min="771" max="771" width="12.42578125" style="148" customWidth="1"/>
    <col min="772" max="772" width="6.42578125" style="148" customWidth="1"/>
    <col min="773" max="773" width="10.42578125" style="148" customWidth="1"/>
    <col min="774" max="775" width="10.85546875" style="148" customWidth="1"/>
    <col min="776" max="777" width="15" style="148" bestFit="1" customWidth="1"/>
    <col min="778" max="778" width="12.5703125" style="148" customWidth="1"/>
    <col min="779" max="779" width="30.7109375" style="148" customWidth="1"/>
    <col min="780" max="1024" width="9.140625" style="148"/>
    <col min="1025" max="1025" width="6.5703125" style="148" customWidth="1"/>
    <col min="1026" max="1026" width="71.42578125" style="148" customWidth="1"/>
    <col min="1027" max="1027" width="12.42578125" style="148" customWidth="1"/>
    <col min="1028" max="1028" width="6.42578125" style="148" customWidth="1"/>
    <col min="1029" max="1029" width="10.42578125" style="148" customWidth="1"/>
    <col min="1030" max="1031" width="10.85546875" style="148" customWidth="1"/>
    <col min="1032" max="1033" width="15" style="148" bestFit="1" customWidth="1"/>
    <col min="1034" max="1034" width="12.5703125" style="148" customWidth="1"/>
    <col min="1035" max="1035" width="30.7109375" style="148" customWidth="1"/>
    <col min="1036" max="1280" width="9.140625" style="148"/>
    <col min="1281" max="1281" width="6.5703125" style="148" customWidth="1"/>
    <col min="1282" max="1282" width="71.42578125" style="148" customWidth="1"/>
    <col min="1283" max="1283" width="12.42578125" style="148" customWidth="1"/>
    <col min="1284" max="1284" width="6.42578125" style="148" customWidth="1"/>
    <col min="1285" max="1285" width="10.42578125" style="148" customWidth="1"/>
    <col min="1286" max="1287" width="10.85546875" style="148" customWidth="1"/>
    <col min="1288" max="1289" width="15" style="148" bestFit="1" customWidth="1"/>
    <col min="1290" max="1290" width="12.5703125" style="148" customWidth="1"/>
    <col min="1291" max="1291" width="30.7109375" style="148" customWidth="1"/>
    <col min="1292" max="1536" width="9.140625" style="148"/>
    <col min="1537" max="1537" width="6.5703125" style="148" customWidth="1"/>
    <col min="1538" max="1538" width="71.42578125" style="148" customWidth="1"/>
    <col min="1539" max="1539" width="12.42578125" style="148" customWidth="1"/>
    <col min="1540" max="1540" width="6.42578125" style="148" customWidth="1"/>
    <col min="1541" max="1541" width="10.42578125" style="148" customWidth="1"/>
    <col min="1542" max="1543" width="10.85546875" style="148" customWidth="1"/>
    <col min="1544" max="1545" width="15" style="148" bestFit="1" customWidth="1"/>
    <col min="1546" max="1546" width="12.5703125" style="148" customWidth="1"/>
    <col min="1547" max="1547" width="30.7109375" style="148" customWidth="1"/>
    <col min="1548" max="1792" width="9.140625" style="148"/>
    <col min="1793" max="1793" width="6.5703125" style="148" customWidth="1"/>
    <col min="1794" max="1794" width="71.42578125" style="148" customWidth="1"/>
    <col min="1795" max="1795" width="12.42578125" style="148" customWidth="1"/>
    <col min="1796" max="1796" width="6.42578125" style="148" customWidth="1"/>
    <col min="1797" max="1797" width="10.42578125" style="148" customWidth="1"/>
    <col min="1798" max="1799" width="10.85546875" style="148" customWidth="1"/>
    <col min="1800" max="1801" width="15" style="148" bestFit="1" customWidth="1"/>
    <col min="1802" max="1802" width="12.5703125" style="148" customWidth="1"/>
    <col min="1803" max="1803" width="30.7109375" style="148" customWidth="1"/>
    <col min="1804" max="2048" width="9.140625" style="148"/>
    <col min="2049" max="2049" width="6.5703125" style="148" customWidth="1"/>
    <col min="2050" max="2050" width="71.42578125" style="148" customWidth="1"/>
    <col min="2051" max="2051" width="12.42578125" style="148" customWidth="1"/>
    <col min="2052" max="2052" width="6.42578125" style="148" customWidth="1"/>
    <col min="2053" max="2053" width="10.42578125" style="148" customWidth="1"/>
    <col min="2054" max="2055" width="10.85546875" style="148" customWidth="1"/>
    <col min="2056" max="2057" width="15" style="148" bestFit="1" customWidth="1"/>
    <col min="2058" max="2058" width="12.5703125" style="148" customWidth="1"/>
    <col min="2059" max="2059" width="30.7109375" style="148" customWidth="1"/>
    <col min="2060" max="2304" width="9.140625" style="148"/>
    <col min="2305" max="2305" width="6.5703125" style="148" customWidth="1"/>
    <col min="2306" max="2306" width="71.42578125" style="148" customWidth="1"/>
    <col min="2307" max="2307" width="12.42578125" style="148" customWidth="1"/>
    <col min="2308" max="2308" width="6.42578125" style="148" customWidth="1"/>
    <col min="2309" max="2309" width="10.42578125" style="148" customWidth="1"/>
    <col min="2310" max="2311" width="10.85546875" style="148" customWidth="1"/>
    <col min="2312" max="2313" width="15" style="148" bestFit="1" customWidth="1"/>
    <col min="2314" max="2314" width="12.5703125" style="148" customWidth="1"/>
    <col min="2315" max="2315" width="30.7109375" style="148" customWidth="1"/>
    <col min="2316" max="2560" width="9.140625" style="148"/>
    <col min="2561" max="2561" width="6.5703125" style="148" customWidth="1"/>
    <col min="2562" max="2562" width="71.42578125" style="148" customWidth="1"/>
    <col min="2563" max="2563" width="12.42578125" style="148" customWidth="1"/>
    <col min="2564" max="2564" width="6.42578125" style="148" customWidth="1"/>
    <col min="2565" max="2565" width="10.42578125" style="148" customWidth="1"/>
    <col min="2566" max="2567" width="10.85546875" style="148" customWidth="1"/>
    <col min="2568" max="2569" width="15" style="148" bestFit="1" customWidth="1"/>
    <col min="2570" max="2570" width="12.5703125" style="148" customWidth="1"/>
    <col min="2571" max="2571" width="30.7109375" style="148" customWidth="1"/>
    <col min="2572" max="2816" width="9.140625" style="148"/>
    <col min="2817" max="2817" width="6.5703125" style="148" customWidth="1"/>
    <col min="2818" max="2818" width="71.42578125" style="148" customWidth="1"/>
    <col min="2819" max="2819" width="12.42578125" style="148" customWidth="1"/>
    <col min="2820" max="2820" width="6.42578125" style="148" customWidth="1"/>
    <col min="2821" max="2821" width="10.42578125" style="148" customWidth="1"/>
    <col min="2822" max="2823" width="10.85546875" style="148" customWidth="1"/>
    <col min="2824" max="2825" width="15" style="148" bestFit="1" customWidth="1"/>
    <col min="2826" max="2826" width="12.5703125" style="148" customWidth="1"/>
    <col min="2827" max="2827" width="30.7109375" style="148" customWidth="1"/>
    <col min="2828" max="3072" width="9.140625" style="148"/>
    <col min="3073" max="3073" width="6.5703125" style="148" customWidth="1"/>
    <col min="3074" max="3074" width="71.42578125" style="148" customWidth="1"/>
    <col min="3075" max="3075" width="12.42578125" style="148" customWidth="1"/>
    <col min="3076" max="3076" width="6.42578125" style="148" customWidth="1"/>
    <col min="3077" max="3077" width="10.42578125" style="148" customWidth="1"/>
    <col min="3078" max="3079" width="10.85546875" style="148" customWidth="1"/>
    <col min="3080" max="3081" width="15" style="148" bestFit="1" customWidth="1"/>
    <col min="3082" max="3082" width="12.5703125" style="148" customWidth="1"/>
    <col min="3083" max="3083" width="30.7109375" style="148" customWidth="1"/>
    <col min="3084" max="3328" width="9.140625" style="148"/>
    <col min="3329" max="3329" width="6.5703125" style="148" customWidth="1"/>
    <col min="3330" max="3330" width="71.42578125" style="148" customWidth="1"/>
    <col min="3331" max="3331" width="12.42578125" style="148" customWidth="1"/>
    <col min="3332" max="3332" width="6.42578125" style="148" customWidth="1"/>
    <col min="3333" max="3333" width="10.42578125" style="148" customWidth="1"/>
    <col min="3334" max="3335" width="10.85546875" style="148" customWidth="1"/>
    <col min="3336" max="3337" width="15" style="148" bestFit="1" customWidth="1"/>
    <col min="3338" max="3338" width="12.5703125" style="148" customWidth="1"/>
    <col min="3339" max="3339" width="30.7109375" style="148" customWidth="1"/>
    <col min="3340" max="3584" width="9.140625" style="148"/>
    <col min="3585" max="3585" width="6.5703125" style="148" customWidth="1"/>
    <col min="3586" max="3586" width="71.42578125" style="148" customWidth="1"/>
    <col min="3587" max="3587" width="12.42578125" style="148" customWidth="1"/>
    <col min="3588" max="3588" width="6.42578125" style="148" customWidth="1"/>
    <col min="3589" max="3589" width="10.42578125" style="148" customWidth="1"/>
    <col min="3590" max="3591" width="10.85546875" style="148" customWidth="1"/>
    <col min="3592" max="3593" width="15" style="148" bestFit="1" customWidth="1"/>
    <col min="3594" max="3594" width="12.5703125" style="148" customWidth="1"/>
    <col min="3595" max="3595" width="30.7109375" style="148" customWidth="1"/>
    <col min="3596" max="3840" width="9.140625" style="148"/>
    <col min="3841" max="3841" width="6.5703125" style="148" customWidth="1"/>
    <col min="3842" max="3842" width="71.42578125" style="148" customWidth="1"/>
    <col min="3843" max="3843" width="12.42578125" style="148" customWidth="1"/>
    <col min="3844" max="3844" width="6.42578125" style="148" customWidth="1"/>
    <col min="3845" max="3845" width="10.42578125" style="148" customWidth="1"/>
    <col min="3846" max="3847" width="10.85546875" style="148" customWidth="1"/>
    <col min="3848" max="3849" width="15" style="148" bestFit="1" customWidth="1"/>
    <col min="3850" max="3850" width="12.5703125" style="148" customWidth="1"/>
    <col min="3851" max="3851" width="30.7109375" style="148" customWidth="1"/>
    <col min="3852" max="4096" width="9.140625" style="148"/>
    <col min="4097" max="4097" width="6.5703125" style="148" customWidth="1"/>
    <col min="4098" max="4098" width="71.42578125" style="148" customWidth="1"/>
    <col min="4099" max="4099" width="12.42578125" style="148" customWidth="1"/>
    <col min="4100" max="4100" width="6.42578125" style="148" customWidth="1"/>
    <col min="4101" max="4101" width="10.42578125" style="148" customWidth="1"/>
    <col min="4102" max="4103" width="10.85546875" style="148" customWidth="1"/>
    <col min="4104" max="4105" width="15" style="148" bestFit="1" customWidth="1"/>
    <col min="4106" max="4106" width="12.5703125" style="148" customWidth="1"/>
    <col min="4107" max="4107" width="30.7109375" style="148" customWidth="1"/>
    <col min="4108" max="4352" width="9.140625" style="148"/>
    <col min="4353" max="4353" width="6.5703125" style="148" customWidth="1"/>
    <col min="4354" max="4354" width="71.42578125" style="148" customWidth="1"/>
    <col min="4355" max="4355" width="12.42578125" style="148" customWidth="1"/>
    <col min="4356" max="4356" width="6.42578125" style="148" customWidth="1"/>
    <col min="4357" max="4357" width="10.42578125" style="148" customWidth="1"/>
    <col min="4358" max="4359" width="10.85546875" style="148" customWidth="1"/>
    <col min="4360" max="4361" width="15" style="148" bestFit="1" customWidth="1"/>
    <col min="4362" max="4362" width="12.5703125" style="148" customWidth="1"/>
    <col min="4363" max="4363" width="30.7109375" style="148" customWidth="1"/>
    <col min="4364" max="4608" width="9.140625" style="148"/>
    <col min="4609" max="4609" width="6.5703125" style="148" customWidth="1"/>
    <col min="4610" max="4610" width="71.42578125" style="148" customWidth="1"/>
    <col min="4611" max="4611" width="12.42578125" style="148" customWidth="1"/>
    <col min="4612" max="4612" width="6.42578125" style="148" customWidth="1"/>
    <col min="4613" max="4613" width="10.42578125" style="148" customWidth="1"/>
    <col min="4614" max="4615" width="10.85546875" style="148" customWidth="1"/>
    <col min="4616" max="4617" width="15" style="148" bestFit="1" customWidth="1"/>
    <col min="4618" max="4618" width="12.5703125" style="148" customWidth="1"/>
    <col min="4619" max="4619" width="30.7109375" style="148" customWidth="1"/>
    <col min="4620" max="4864" width="9.140625" style="148"/>
    <col min="4865" max="4865" width="6.5703125" style="148" customWidth="1"/>
    <col min="4866" max="4866" width="71.42578125" style="148" customWidth="1"/>
    <col min="4867" max="4867" width="12.42578125" style="148" customWidth="1"/>
    <col min="4868" max="4868" width="6.42578125" style="148" customWidth="1"/>
    <col min="4869" max="4869" width="10.42578125" style="148" customWidth="1"/>
    <col min="4870" max="4871" width="10.85546875" style="148" customWidth="1"/>
    <col min="4872" max="4873" width="15" style="148" bestFit="1" customWidth="1"/>
    <col min="4874" max="4874" width="12.5703125" style="148" customWidth="1"/>
    <col min="4875" max="4875" width="30.7109375" style="148" customWidth="1"/>
    <col min="4876" max="5120" width="9.140625" style="148"/>
    <col min="5121" max="5121" width="6.5703125" style="148" customWidth="1"/>
    <col min="5122" max="5122" width="71.42578125" style="148" customWidth="1"/>
    <col min="5123" max="5123" width="12.42578125" style="148" customWidth="1"/>
    <col min="5124" max="5124" width="6.42578125" style="148" customWidth="1"/>
    <col min="5125" max="5125" width="10.42578125" style="148" customWidth="1"/>
    <col min="5126" max="5127" width="10.85546875" style="148" customWidth="1"/>
    <col min="5128" max="5129" width="15" style="148" bestFit="1" customWidth="1"/>
    <col min="5130" max="5130" width="12.5703125" style="148" customWidth="1"/>
    <col min="5131" max="5131" width="30.7109375" style="148" customWidth="1"/>
    <col min="5132" max="5376" width="9.140625" style="148"/>
    <col min="5377" max="5377" width="6.5703125" style="148" customWidth="1"/>
    <col min="5378" max="5378" width="71.42578125" style="148" customWidth="1"/>
    <col min="5379" max="5379" width="12.42578125" style="148" customWidth="1"/>
    <col min="5380" max="5380" width="6.42578125" style="148" customWidth="1"/>
    <col min="5381" max="5381" width="10.42578125" style="148" customWidth="1"/>
    <col min="5382" max="5383" width="10.85546875" style="148" customWidth="1"/>
    <col min="5384" max="5385" width="15" style="148" bestFit="1" customWidth="1"/>
    <col min="5386" max="5386" width="12.5703125" style="148" customWidth="1"/>
    <col min="5387" max="5387" width="30.7109375" style="148" customWidth="1"/>
    <col min="5388" max="5632" width="9.140625" style="148"/>
    <col min="5633" max="5633" width="6.5703125" style="148" customWidth="1"/>
    <col min="5634" max="5634" width="71.42578125" style="148" customWidth="1"/>
    <col min="5635" max="5635" width="12.42578125" style="148" customWidth="1"/>
    <col min="5636" max="5636" width="6.42578125" style="148" customWidth="1"/>
    <col min="5637" max="5637" width="10.42578125" style="148" customWidth="1"/>
    <col min="5638" max="5639" width="10.85546875" style="148" customWidth="1"/>
    <col min="5640" max="5641" width="15" style="148" bestFit="1" customWidth="1"/>
    <col min="5642" max="5642" width="12.5703125" style="148" customWidth="1"/>
    <col min="5643" max="5643" width="30.7109375" style="148" customWidth="1"/>
    <col min="5644" max="5888" width="9.140625" style="148"/>
    <col min="5889" max="5889" width="6.5703125" style="148" customWidth="1"/>
    <col min="5890" max="5890" width="71.42578125" style="148" customWidth="1"/>
    <col min="5891" max="5891" width="12.42578125" style="148" customWidth="1"/>
    <col min="5892" max="5892" width="6.42578125" style="148" customWidth="1"/>
    <col min="5893" max="5893" width="10.42578125" style="148" customWidth="1"/>
    <col min="5894" max="5895" width="10.85546875" style="148" customWidth="1"/>
    <col min="5896" max="5897" width="15" style="148" bestFit="1" customWidth="1"/>
    <col min="5898" max="5898" width="12.5703125" style="148" customWidth="1"/>
    <col min="5899" max="5899" width="30.7109375" style="148" customWidth="1"/>
    <col min="5900" max="6144" width="9.140625" style="148"/>
    <col min="6145" max="6145" width="6.5703125" style="148" customWidth="1"/>
    <col min="6146" max="6146" width="71.42578125" style="148" customWidth="1"/>
    <col min="6147" max="6147" width="12.42578125" style="148" customWidth="1"/>
    <col min="6148" max="6148" width="6.42578125" style="148" customWidth="1"/>
    <col min="6149" max="6149" width="10.42578125" style="148" customWidth="1"/>
    <col min="6150" max="6151" width="10.85546875" style="148" customWidth="1"/>
    <col min="6152" max="6153" width="15" style="148" bestFit="1" customWidth="1"/>
    <col min="6154" max="6154" width="12.5703125" style="148" customWidth="1"/>
    <col min="6155" max="6155" width="30.7109375" style="148" customWidth="1"/>
    <col min="6156" max="6400" width="9.140625" style="148"/>
    <col min="6401" max="6401" width="6.5703125" style="148" customWidth="1"/>
    <col min="6402" max="6402" width="71.42578125" style="148" customWidth="1"/>
    <col min="6403" max="6403" width="12.42578125" style="148" customWidth="1"/>
    <col min="6404" max="6404" width="6.42578125" style="148" customWidth="1"/>
    <col min="6405" max="6405" width="10.42578125" style="148" customWidth="1"/>
    <col min="6406" max="6407" width="10.85546875" style="148" customWidth="1"/>
    <col min="6408" max="6409" width="15" style="148" bestFit="1" customWidth="1"/>
    <col min="6410" max="6410" width="12.5703125" style="148" customWidth="1"/>
    <col min="6411" max="6411" width="30.7109375" style="148" customWidth="1"/>
    <col min="6412" max="6656" width="9.140625" style="148"/>
    <col min="6657" max="6657" width="6.5703125" style="148" customWidth="1"/>
    <col min="6658" max="6658" width="71.42578125" style="148" customWidth="1"/>
    <col min="6659" max="6659" width="12.42578125" style="148" customWidth="1"/>
    <col min="6660" max="6660" width="6.42578125" style="148" customWidth="1"/>
    <col min="6661" max="6661" width="10.42578125" style="148" customWidth="1"/>
    <col min="6662" max="6663" width="10.85546875" style="148" customWidth="1"/>
    <col min="6664" max="6665" width="15" style="148" bestFit="1" customWidth="1"/>
    <col min="6666" max="6666" width="12.5703125" style="148" customWidth="1"/>
    <col min="6667" max="6667" width="30.7109375" style="148" customWidth="1"/>
    <col min="6668" max="6912" width="9.140625" style="148"/>
    <col min="6913" max="6913" width="6.5703125" style="148" customWidth="1"/>
    <col min="6914" max="6914" width="71.42578125" style="148" customWidth="1"/>
    <col min="6915" max="6915" width="12.42578125" style="148" customWidth="1"/>
    <col min="6916" max="6916" width="6.42578125" style="148" customWidth="1"/>
    <col min="6917" max="6917" width="10.42578125" style="148" customWidth="1"/>
    <col min="6918" max="6919" width="10.85546875" style="148" customWidth="1"/>
    <col min="6920" max="6921" width="15" style="148" bestFit="1" customWidth="1"/>
    <col min="6922" max="6922" width="12.5703125" style="148" customWidth="1"/>
    <col min="6923" max="6923" width="30.7109375" style="148" customWidth="1"/>
    <col min="6924" max="7168" width="9.140625" style="148"/>
    <col min="7169" max="7169" width="6.5703125" style="148" customWidth="1"/>
    <col min="7170" max="7170" width="71.42578125" style="148" customWidth="1"/>
    <col min="7171" max="7171" width="12.42578125" style="148" customWidth="1"/>
    <col min="7172" max="7172" width="6.42578125" style="148" customWidth="1"/>
    <col min="7173" max="7173" width="10.42578125" style="148" customWidth="1"/>
    <col min="7174" max="7175" width="10.85546875" style="148" customWidth="1"/>
    <col min="7176" max="7177" width="15" style="148" bestFit="1" customWidth="1"/>
    <col min="7178" max="7178" width="12.5703125" style="148" customWidth="1"/>
    <col min="7179" max="7179" width="30.7109375" style="148" customWidth="1"/>
    <col min="7180" max="7424" width="9.140625" style="148"/>
    <col min="7425" max="7425" width="6.5703125" style="148" customWidth="1"/>
    <col min="7426" max="7426" width="71.42578125" style="148" customWidth="1"/>
    <col min="7427" max="7427" width="12.42578125" style="148" customWidth="1"/>
    <col min="7428" max="7428" width="6.42578125" style="148" customWidth="1"/>
    <col min="7429" max="7429" width="10.42578125" style="148" customWidth="1"/>
    <col min="7430" max="7431" width="10.85546875" style="148" customWidth="1"/>
    <col min="7432" max="7433" width="15" style="148" bestFit="1" customWidth="1"/>
    <col min="7434" max="7434" width="12.5703125" style="148" customWidth="1"/>
    <col min="7435" max="7435" width="30.7109375" style="148" customWidth="1"/>
    <col min="7436" max="7680" width="9.140625" style="148"/>
    <col min="7681" max="7681" width="6.5703125" style="148" customWidth="1"/>
    <col min="7682" max="7682" width="71.42578125" style="148" customWidth="1"/>
    <col min="7683" max="7683" width="12.42578125" style="148" customWidth="1"/>
    <col min="7684" max="7684" width="6.42578125" style="148" customWidth="1"/>
    <col min="7685" max="7685" width="10.42578125" style="148" customWidth="1"/>
    <col min="7686" max="7687" width="10.85546875" style="148" customWidth="1"/>
    <col min="7688" max="7689" width="15" style="148" bestFit="1" customWidth="1"/>
    <col min="7690" max="7690" width="12.5703125" style="148" customWidth="1"/>
    <col min="7691" max="7691" width="30.7109375" style="148" customWidth="1"/>
    <col min="7692" max="7936" width="9.140625" style="148"/>
    <col min="7937" max="7937" width="6.5703125" style="148" customWidth="1"/>
    <col min="7938" max="7938" width="71.42578125" style="148" customWidth="1"/>
    <col min="7939" max="7939" width="12.42578125" style="148" customWidth="1"/>
    <col min="7940" max="7940" width="6.42578125" style="148" customWidth="1"/>
    <col min="7941" max="7941" width="10.42578125" style="148" customWidth="1"/>
    <col min="7942" max="7943" width="10.85546875" style="148" customWidth="1"/>
    <col min="7944" max="7945" width="15" style="148" bestFit="1" customWidth="1"/>
    <col min="7946" max="7946" width="12.5703125" style="148" customWidth="1"/>
    <col min="7947" max="7947" width="30.7109375" style="148" customWidth="1"/>
    <col min="7948" max="8192" width="9.140625" style="148"/>
    <col min="8193" max="8193" width="6.5703125" style="148" customWidth="1"/>
    <col min="8194" max="8194" width="71.42578125" style="148" customWidth="1"/>
    <col min="8195" max="8195" width="12.42578125" style="148" customWidth="1"/>
    <col min="8196" max="8196" width="6.42578125" style="148" customWidth="1"/>
    <col min="8197" max="8197" width="10.42578125" style="148" customWidth="1"/>
    <col min="8198" max="8199" width="10.85546875" style="148" customWidth="1"/>
    <col min="8200" max="8201" width="15" style="148" bestFit="1" customWidth="1"/>
    <col min="8202" max="8202" width="12.5703125" style="148" customWidth="1"/>
    <col min="8203" max="8203" width="30.7109375" style="148" customWidth="1"/>
    <col min="8204" max="8448" width="9.140625" style="148"/>
    <col min="8449" max="8449" width="6.5703125" style="148" customWidth="1"/>
    <col min="8450" max="8450" width="71.42578125" style="148" customWidth="1"/>
    <col min="8451" max="8451" width="12.42578125" style="148" customWidth="1"/>
    <col min="8452" max="8452" width="6.42578125" style="148" customWidth="1"/>
    <col min="8453" max="8453" width="10.42578125" style="148" customWidth="1"/>
    <col min="8454" max="8455" width="10.85546875" style="148" customWidth="1"/>
    <col min="8456" max="8457" width="15" style="148" bestFit="1" customWidth="1"/>
    <col min="8458" max="8458" width="12.5703125" style="148" customWidth="1"/>
    <col min="8459" max="8459" width="30.7109375" style="148" customWidth="1"/>
    <col min="8460" max="8704" width="9.140625" style="148"/>
    <col min="8705" max="8705" width="6.5703125" style="148" customWidth="1"/>
    <col min="8706" max="8706" width="71.42578125" style="148" customWidth="1"/>
    <col min="8707" max="8707" width="12.42578125" style="148" customWidth="1"/>
    <col min="8708" max="8708" width="6.42578125" style="148" customWidth="1"/>
    <col min="8709" max="8709" width="10.42578125" style="148" customWidth="1"/>
    <col min="8710" max="8711" width="10.85546875" style="148" customWidth="1"/>
    <col min="8712" max="8713" width="15" style="148" bestFit="1" customWidth="1"/>
    <col min="8714" max="8714" width="12.5703125" style="148" customWidth="1"/>
    <col min="8715" max="8715" width="30.7109375" style="148" customWidth="1"/>
    <col min="8716" max="8960" width="9.140625" style="148"/>
    <col min="8961" max="8961" width="6.5703125" style="148" customWidth="1"/>
    <col min="8962" max="8962" width="71.42578125" style="148" customWidth="1"/>
    <col min="8963" max="8963" width="12.42578125" style="148" customWidth="1"/>
    <col min="8964" max="8964" width="6.42578125" style="148" customWidth="1"/>
    <col min="8965" max="8965" width="10.42578125" style="148" customWidth="1"/>
    <col min="8966" max="8967" width="10.85546875" style="148" customWidth="1"/>
    <col min="8968" max="8969" width="15" style="148" bestFit="1" customWidth="1"/>
    <col min="8970" max="8970" width="12.5703125" style="148" customWidth="1"/>
    <col min="8971" max="8971" width="30.7109375" style="148" customWidth="1"/>
    <col min="8972" max="9216" width="9.140625" style="148"/>
    <col min="9217" max="9217" width="6.5703125" style="148" customWidth="1"/>
    <col min="9218" max="9218" width="71.42578125" style="148" customWidth="1"/>
    <col min="9219" max="9219" width="12.42578125" style="148" customWidth="1"/>
    <col min="9220" max="9220" width="6.42578125" style="148" customWidth="1"/>
    <col min="9221" max="9221" width="10.42578125" style="148" customWidth="1"/>
    <col min="9222" max="9223" width="10.85546875" style="148" customWidth="1"/>
    <col min="9224" max="9225" width="15" style="148" bestFit="1" customWidth="1"/>
    <col min="9226" max="9226" width="12.5703125" style="148" customWidth="1"/>
    <col min="9227" max="9227" width="30.7109375" style="148" customWidth="1"/>
    <col min="9228" max="9472" width="9.140625" style="148"/>
    <col min="9473" max="9473" width="6.5703125" style="148" customWidth="1"/>
    <col min="9474" max="9474" width="71.42578125" style="148" customWidth="1"/>
    <col min="9475" max="9475" width="12.42578125" style="148" customWidth="1"/>
    <col min="9476" max="9476" width="6.42578125" style="148" customWidth="1"/>
    <col min="9477" max="9477" width="10.42578125" style="148" customWidth="1"/>
    <col min="9478" max="9479" width="10.85546875" style="148" customWidth="1"/>
    <col min="9480" max="9481" width="15" style="148" bestFit="1" customWidth="1"/>
    <col min="9482" max="9482" width="12.5703125" style="148" customWidth="1"/>
    <col min="9483" max="9483" width="30.7109375" style="148" customWidth="1"/>
    <col min="9484" max="9728" width="9.140625" style="148"/>
    <col min="9729" max="9729" width="6.5703125" style="148" customWidth="1"/>
    <col min="9730" max="9730" width="71.42578125" style="148" customWidth="1"/>
    <col min="9731" max="9731" width="12.42578125" style="148" customWidth="1"/>
    <col min="9732" max="9732" width="6.42578125" style="148" customWidth="1"/>
    <col min="9733" max="9733" width="10.42578125" style="148" customWidth="1"/>
    <col min="9734" max="9735" width="10.85546875" style="148" customWidth="1"/>
    <col min="9736" max="9737" width="15" style="148" bestFit="1" customWidth="1"/>
    <col min="9738" max="9738" width="12.5703125" style="148" customWidth="1"/>
    <col min="9739" max="9739" width="30.7109375" style="148" customWidth="1"/>
    <col min="9740" max="9984" width="9.140625" style="148"/>
    <col min="9985" max="9985" width="6.5703125" style="148" customWidth="1"/>
    <col min="9986" max="9986" width="71.42578125" style="148" customWidth="1"/>
    <col min="9987" max="9987" width="12.42578125" style="148" customWidth="1"/>
    <col min="9988" max="9988" width="6.42578125" style="148" customWidth="1"/>
    <col min="9989" max="9989" width="10.42578125" style="148" customWidth="1"/>
    <col min="9990" max="9991" width="10.85546875" style="148" customWidth="1"/>
    <col min="9992" max="9993" width="15" style="148" bestFit="1" customWidth="1"/>
    <col min="9994" max="9994" width="12.5703125" style="148" customWidth="1"/>
    <col min="9995" max="9995" width="30.7109375" style="148" customWidth="1"/>
    <col min="9996" max="10240" width="9.140625" style="148"/>
    <col min="10241" max="10241" width="6.5703125" style="148" customWidth="1"/>
    <col min="10242" max="10242" width="71.42578125" style="148" customWidth="1"/>
    <col min="10243" max="10243" width="12.42578125" style="148" customWidth="1"/>
    <col min="10244" max="10244" width="6.42578125" style="148" customWidth="1"/>
    <col min="10245" max="10245" width="10.42578125" style="148" customWidth="1"/>
    <col min="10246" max="10247" width="10.85546875" style="148" customWidth="1"/>
    <col min="10248" max="10249" width="15" style="148" bestFit="1" customWidth="1"/>
    <col min="10250" max="10250" width="12.5703125" style="148" customWidth="1"/>
    <col min="10251" max="10251" width="30.7109375" style="148" customWidth="1"/>
    <col min="10252" max="10496" width="9.140625" style="148"/>
    <col min="10497" max="10497" width="6.5703125" style="148" customWidth="1"/>
    <col min="10498" max="10498" width="71.42578125" style="148" customWidth="1"/>
    <col min="10499" max="10499" width="12.42578125" style="148" customWidth="1"/>
    <col min="10500" max="10500" width="6.42578125" style="148" customWidth="1"/>
    <col min="10501" max="10501" width="10.42578125" style="148" customWidth="1"/>
    <col min="10502" max="10503" width="10.85546875" style="148" customWidth="1"/>
    <col min="10504" max="10505" width="15" style="148" bestFit="1" customWidth="1"/>
    <col min="10506" max="10506" width="12.5703125" style="148" customWidth="1"/>
    <col min="10507" max="10507" width="30.7109375" style="148" customWidth="1"/>
    <col min="10508" max="10752" width="9.140625" style="148"/>
    <col min="10753" max="10753" width="6.5703125" style="148" customWidth="1"/>
    <col min="10754" max="10754" width="71.42578125" style="148" customWidth="1"/>
    <col min="10755" max="10755" width="12.42578125" style="148" customWidth="1"/>
    <col min="10756" max="10756" width="6.42578125" style="148" customWidth="1"/>
    <col min="10757" max="10757" width="10.42578125" style="148" customWidth="1"/>
    <col min="10758" max="10759" width="10.85546875" style="148" customWidth="1"/>
    <col min="10760" max="10761" width="15" style="148" bestFit="1" customWidth="1"/>
    <col min="10762" max="10762" width="12.5703125" style="148" customWidth="1"/>
    <col min="10763" max="10763" width="30.7109375" style="148" customWidth="1"/>
    <col min="10764" max="11008" width="9.140625" style="148"/>
    <col min="11009" max="11009" width="6.5703125" style="148" customWidth="1"/>
    <col min="11010" max="11010" width="71.42578125" style="148" customWidth="1"/>
    <col min="11011" max="11011" width="12.42578125" style="148" customWidth="1"/>
    <col min="11012" max="11012" width="6.42578125" style="148" customWidth="1"/>
    <col min="11013" max="11013" width="10.42578125" style="148" customWidth="1"/>
    <col min="11014" max="11015" width="10.85546875" style="148" customWidth="1"/>
    <col min="11016" max="11017" width="15" style="148" bestFit="1" customWidth="1"/>
    <col min="11018" max="11018" width="12.5703125" style="148" customWidth="1"/>
    <col min="11019" max="11019" width="30.7109375" style="148" customWidth="1"/>
    <col min="11020" max="11264" width="9.140625" style="148"/>
    <col min="11265" max="11265" width="6.5703125" style="148" customWidth="1"/>
    <col min="11266" max="11266" width="71.42578125" style="148" customWidth="1"/>
    <col min="11267" max="11267" width="12.42578125" style="148" customWidth="1"/>
    <col min="11268" max="11268" width="6.42578125" style="148" customWidth="1"/>
    <col min="11269" max="11269" width="10.42578125" style="148" customWidth="1"/>
    <col min="11270" max="11271" width="10.85546875" style="148" customWidth="1"/>
    <col min="11272" max="11273" width="15" style="148" bestFit="1" customWidth="1"/>
    <col min="11274" max="11274" width="12.5703125" style="148" customWidth="1"/>
    <col min="11275" max="11275" width="30.7109375" style="148" customWidth="1"/>
    <col min="11276" max="11520" width="9.140625" style="148"/>
    <col min="11521" max="11521" width="6.5703125" style="148" customWidth="1"/>
    <col min="11522" max="11522" width="71.42578125" style="148" customWidth="1"/>
    <col min="11523" max="11523" width="12.42578125" style="148" customWidth="1"/>
    <col min="11524" max="11524" width="6.42578125" style="148" customWidth="1"/>
    <col min="11525" max="11525" width="10.42578125" style="148" customWidth="1"/>
    <col min="11526" max="11527" width="10.85546875" style="148" customWidth="1"/>
    <col min="11528" max="11529" width="15" style="148" bestFit="1" customWidth="1"/>
    <col min="11530" max="11530" width="12.5703125" style="148" customWidth="1"/>
    <col min="11531" max="11531" width="30.7109375" style="148" customWidth="1"/>
    <col min="11532" max="11776" width="9.140625" style="148"/>
    <col min="11777" max="11777" width="6.5703125" style="148" customWidth="1"/>
    <col min="11778" max="11778" width="71.42578125" style="148" customWidth="1"/>
    <col min="11779" max="11779" width="12.42578125" style="148" customWidth="1"/>
    <col min="11780" max="11780" width="6.42578125" style="148" customWidth="1"/>
    <col min="11781" max="11781" width="10.42578125" style="148" customWidth="1"/>
    <col min="11782" max="11783" width="10.85546875" style="148" customWidth="1"/>
    <col min="11784" max="11785" width="15" style="148" bestFit="1" customWidth="1"/>
    <col min="11786" max="11786" width="12.5703125" style="148" customWidth="1"/>
    <col min="11787" max="11787" width="30.7109375" style="148" customWidth="1"/>
    <col min="11788" max="12032" width="9.140625" style="148"/>
    <col min="12033" max="12033" width="6.5703125" style="148" customWidth="1"/>
    <col min="12034" max="12034" width="71.42578125" style="148" customWidth="1"/>
    <col min="12035" max="12035" width="12.42578125" style="148" customWidth="1"/>
    <col min="12036" max="12036" width="6.42578125" style="148" customWidth="1"/>
    <col min="12037" max="12037" width="10.42578125" style="148" customWidth="1"/>
    <col min="12038" max="12039" width="10.85546875" style="148" customWidth="1"/>
    <col min="12040" max="12041" width="15" style="148" bestFit="1" customWidth="1"/>
    <col min="12042" max="12042" width="12.5703125" style="148" customWidth="1"/>
    <col min="12043" max="12043" width="30.7109375" style="148" customWidth="1"/>
    <col min="12044" max="12288" width="9.140625" style="148"/>
    <col min="12289" max="12289" width="6.5703125" style="148" customWidth="1"/>
    <col min="12290" max="12290" width="71.42578125" style="148" customWidth="1"/>
    <col min="12291" max="12291" width="12.42578125" style="148" customWidth="1"/>
    <col min="12292" max="12292" width="6.42578125" style="148" customWidth="1"/>
    <col min="12293" max="12293" width="10.42578125" style="148" customWidth="1"/>
    <col min="12294" max="12295" width="10.85546875" style="148" customWidth="1"/>
    <col min="12296" max="12297" width="15" style="148" bestFit="1" customWidth="1"/>
    <col min="12298" max="12298" width="12.5703125" style="148" customWidth="1"/>
    <col min="12299" max="12299" width="30.7109375" style="148" customWidth="1"/>
    <col min="12300" max="12544" width="9.140625" style="148"/>
    <col min="12545" max="12545" width="6.5703125" style="148" customWidth="1"/>
    <col min="12546" max="12546" width="71.42578125" style="148" customWidth="1"/>
    <col min="12547" max="12547" width="12.42578125" style="148" customWidth="1"/>
    <col min="12548" max="12548" width="6.42578125" style="148" customWidth="1"/>
    <col min="12549" max="12549" width="10.42578125" style="148" customWidth="1"/>
    <col min="12550" max="12551" width="10.85546875" style="148" customWidth="1"/>
    <col min="12552" max="12553" width="15" style="148" bestFit="1" customWidth="1"/>
    <col min="12554" max="12554" width="12.5703125" style="148" customWidth="1"/>
    <col min="12555" max="12555" width="30.7109375" style="148" customWidth="1"/>
    <col min="12556" max="12800" width="9.140625" style="148"/>
    <col min="12801" max="12801" width="6.5703125" style="148" customWidth="1"/>
    <col min="12802" max="12802" width="71.42578125" style="148" customWidth="1"/>
    <col min="12803" max="12803" width="12.42578125" style="148" customWidth="1"/>
    <col min="12804" max="12804" width="6.42578125" style="148" customWidth="1"/>
    <col min="12805" max="12805" width="10.42578125" style="148" customWidth="1"/>
    <col min="12806" max="12807" width="10.85546875" style="148" customWidth="1"/>
    <col min="12808" max="12809" width="15" style="148" bestFit="1" customWidth="1"/>
    <col min="12810" max="12810" width="12.5703125" style="148" customWidth="1"/>
    <col min="12811" max="12811" width="30.7109375" style="148" customWidth="1"/>
    <col min="12812" max="13056" width="9.140625" style="148"/>
    <col min="13057" max="13057" width="6.5703125" style="148" customWidth="1"/>
    <col min="13058" max="13058" width="71.42578125" style="148" customWidth="1"/>
    <col min="13059" max="13059" width="12.42578125" style="148" customWidth="1"/>
    <col min="13060" max="13060" width="6.42578125" style="148" customWidth="1"/>
    <col min="13061" max="13061" width="10.42578125" style="148" customWidth="1"/>
    <col min="13062" max="13063" width="10.85546875" style="148" customWidth="1"/>
    <col min="13064" max="13065" width="15" style="148" bestFit="1" customWidth="1"/>
    <col min="13066" max="13066" width="12.5703125" style="148" customWidth="1"/>
    <col min="13067" max="13067" width="30.7109375" style="148" customWidth="1"/>
    <col min="13068" max="13312" width="9.140625" style="148"/>
    <col min="13313" max="13313" width="6.5703125" style="148" customWidth="1"/>
    <col min="13314" max="13314" width="71.42578125" style="148" customWidth="1"/>
    <col min="13315" max="13315" width="12.42578125" style="148" customWidth="1"/>
    <col min="13316" max="13316" width="6.42578125" style="148" customWidth="1"/>
    <col min="13317" max="13317" width="10.42578125" style="148" customWidth="1"/>
    <col min="13318" max="13319" width="10.85546875" style="148" customWidth="1"/>
    <col min="13320" max="13321" width="15" style="148" bestFit="1" customWidth="1"/>
    <col min="13322" max="13322" width="12.5703125" style="148" customWidth="1"/>
    <col min="13323" max="13323" width="30.7109375" style="148" customWidth="1"/>
    <col min="13324" max="13568" width="9.140625" style="148"/>
    <col min="13569" max="13569" width="6.5703125" style="148" customWidth="1"/>
    <col min="13570" max="13570" width="71.42578125" style="148" customWidth="1"/>
    <col min="13571" max="13571" width="12.42578125" style="148" customWidth="1"/>
    <col min="13572" max="13572" width="6.42578125" style="148" customWidth="1"/>
    <col min="13573" max="13573" width="10.42578125" style="148" customWidth="1"/>
    <col min="13574" max="13575" width="10.85546875" style="148" customWidth="1"/>
    <col min="13576" max="13577" width="15" style="148" bestFit="1" customWidth="1"/>
    <col min="13578" max="13578" width="12.5703125" style="148" customWidth="1"/>
    <col min="13579" max="13579" width="30.7109375" style="148" customWidth="1"/>
    <col min="13580" max="13824" width="9.140625" style="148"/>
    <col min="13825" max="13825" width="6.5703125" style="148" customWidth="1"/>
    <col min="13826" max="13826" width="71.42578125" style="148" customWidth="1"/>
    <col min="13827" max="13827" width="12.42578125" style="148" customWidth="1"/>
    <col min="13828" max="13828" width="6.42578125" style="148" customWidth="1"/>
    <col min="13829" max="13829" width="10.42578125" style="148" customWidth="1"/>
    <col min="13830" max="13831" width="10.85546875" style="148" customWidth="1"/>
    <col min="13832" max="13833" width="15" style="148" bestFit="1" customWidth="1"/>
    <col min="13834" max="13834" width="12.5703125" style="148" customWidth="1"/>
    <col min="13835" max="13835" width="30.7109375" style="148" customWidth="1"/>
    <col min="13836" max="14080" width="9.140625" style="148"/>
    <col min="14081" max="14081" width="6.5703125" style="148" customWidth="1"/>
    <col min="14082" max="14082" width="71.42578125" style="148" customWidth="1"/>
    <col min="14083" max="14083" width="12.42578125" style="148" customWidth="1"/>
    <col min="14084" max="14084" width="6.42578125" style="148" customWidth="1"/>
    <col min="14085" max="14085" width="10.42578125" style="148" customWidth="1"/>
    <col min="14086" max="14087" width="10.85546875" style="148" customWidth="1"/>
    <col min="14088" max="14089" width="15" style="148" bestFit="1" customWidth="1"/>
    <col min="14090" max="14090" width="12.5703125" style="148" customWidth="1"/>
    <col min="14091" max="14091" width="30.7109375" style="148" customWidth="1"/>
    <col min="14092" max="14336" width="9.140625" style="148"/>
    <col min="14337" max="14337" width="6.5703125" style="148" customWidth="1"/>
    <col min="14338" max="14338" width="71.42578125" style="148" customWidth="1"/>
    <col min="14339" max="14339" width="12.42578125" style="148" customWidth="1"/>
    <col min="14340" max="14340" width="6.42578125" style="148" customWidth="1"/>
    <col min="14341" max="14341" width="10.42578125" style="148" customWidth="1"/>
    <col min="14342" max="14343" width="10.85546875" style="148" customWidth="1"/>
    <col min="14344" max="14345" width="15" style="148" bestFit="1" customWidth="1"/>
    <col min="14346" max="14346" width="12.5703125" style="148" customWidth="1"/>
    <col min="14347" max="14347" width="30.7109375" style="148" customWidth="1"/>
    <col min="14348" max="14592" width="9.140625" style="148"/>
    <col min="14593" max="14593" width="6.5703125" style="148" customWidth="1"/>
    <col min="14594" max="14594" width="71.42578125" style="148" customWidth="1"/>
    <col min="14595" max="14595" width="12.42578125" style="148" customWidth="1"/>
    <col min="14596" max="14596" width="6.42578125" style="148" customWidth="1"/>
    <col min="14597" max="14597" width="10.42578125" style="148" customWidth="1"/>
    <col min="14598" max="14599" width="10.85546875" style="148" customWidth="1"/>
    <col min="14600" max="14601" width="15" style="148" bestFit="1" customWidth="1"/>
    <col min="14602" max="14602" width="12.5703125" style="148" customWidth="1"/>
    <col min="14603" max="14603" width="30.7109375" style="148" customWidth="1"/>
    <col min="14604" max="14848" width="9.140625" style="148"/>
    <col min="14849" max="14849" width="6.5703125" style="148" customWidth="1"/>
    <col min="14850" max="14850" width="71.42578125" style="148" customWidth="1"/>
    <col min="14851" max="14851" width="12.42578125" style="148" customWidth="1"/>
    <col min="14852" max="14852" width="6.42578125" style="148" customWidth="1"/>
    <col min="14853" max="14853" width="10.42578125" style="148" customWidth="1"/>
    <col min="14854" max="14855" width="10.85546875" style="148" customWidth="1"/>
    <col min="14856" max="14857" width="15" style="148" bestFit="1" customWidth="1"/>
    <col min="14858" max="14858" width="12.5703125" style="148" customWidth="1"/>
    <col min="14859" max="14859" width="30.7109375" style="148" customWidth="1"/>
    <col min="14860" max="15104" width="9.140625" style="148"/>
    <col min="15105" max="15105" width="6.5703125" style="148" customWidth="1"/>
    <col min="15106" max="15106" width="71.42578125" style="148" customWidth="1"/>
    <col min="15107" max="15107" width="12.42578125" style="148" customWidth="1"/>
    <col min="15108" max="15108" width="6.42578125" style="148" customWidth="1"/>
    <col min="15109" max="15109" width="10.42578125" style="148" customWidth="1"/>
    <col min="15110" max="15111" width="10.85546875" style="148" customWidth="1"/>
    <col min="15112" max="15113" width="15" style="148" bestFit="1" customWidth="1"/>
    <col min="15114" max="15114" width="12.5703125" style="148" customWidth="1"/>
    <col min="15115" max="15115" width="30.7109375" style="148" customWidth="1"/>
    <col min="15116" max="15360" width="9.140625" style="148"/>
    <col min="15361" max="15361" width="6.5703125" style="148" customWidth="1"/>
    <col min="15362" max="15362" width="71.42578125" style="148" customWidth="1"/>
    <col min="15363" max="15363" width="12.42578125" style="148" customWidth="1"/>
    <col min="15364" max="15364" width="6.42578125" style="148" customWidth="1"/>
    <col min="15365" max="15365" width="10.42578125" style="148" customWidth="1"/>
    <col min="15366" max="15367" width="10.85546875" style="148" customWidth="1"/>
    <col min="15368" max="15369" width="15" style="148" bestFit="1" customWidth="1"/>
    <col min="15370" max="15370" width="12.5703125" style="148" customWidth="1"/>
    <col min="15371" max="15371" width="30.7109375" style="148" customWidth="1"/>
    <col min="15372" max="15616" width="9.140625" style="148"/>
    <col min="15617" max="15617" width="6.5703125" style="148" customWidth="1"/>
    <col min="15618" max="15618" width="71.42578125" style="148" customWidth="1"/>
    <col min="15619" max="15619" width="12.42578125" style="148" customWidth="1"/>
    <col min="15620" max="15620" width="6.42578125" style="148" customWidth="1"/>
    <col min="15621" max="15621" width="10.42578125" style="148" customWidth="1"/>
    <col min="15622" max="15623" width="10.85546875" style="148" customWidth="1"/>
    <col min="15624" max="15625" width="15" style="148" bestFit="1" customWidth="1"/>
    <col min="15626" max="15626" width="12.5703125" style="148" customWidth="1"/>
    <col min="15627" max="15627" width="30.7109375" style="148" customWidth="1"/>
    <col min="15628" max="15872" width="9.140625" style="148"/>
    <col min="15873" max="15873" width="6.5703125" style="148" customWidth="1"/>
    <col min="15874" max="15874" width="71.42578125" style="148" customWidth="1"/>
    <col min="15875" max="15875" width="12.42578125" style="148" customWidth="1"/>
    <col min="15876" max="15876" width="6.42578125" style="148" customWidth="1"/>
    <col min="15877" max="15877" width="10.42578125" style="148" customWidth="1"/>
    <col min="15878" max="15879" width="10.85546875" style="148" customWidth="1"/>
    <col min="15880" max="15881" width="15" style="148" bestFit="1" customWidth="1"/>
    <col min="15882" max="15882" width="12.5703125" style="148" customWidth="1"/>
    <col min="15883" max="15883" width="30.7109375" style="148" customWidth="1"/>
    <col min="15884" max="16128" width="9.140625" style="148"/>
    <col min="16129" max="16129" width="6.5703125" style="148" customWidth="1"/>
    <col min="16130" max="16130" width="71.42578125" style="148" customWidth="1"/>
    <col min="16131" max="16131" width="12.42578125" style="148" customWidth="1"/>
    <col min="16132" max="16132" width="6.42578125" style="148" customWidth="1"/>
    <col min="16133" max="16133" width="10.42578125" style="148" customWidth="1"/>
    <col min="16134" max="16135" width="10.85546875" style="148" customWidth="1"/>
    <col min="16136" max="16137" width="15" style="148" bestFit="1" customWidth="1"/>
    <col min="16138" max="16138" width="12.5703125" style="148" customWidth="1"/>
    <col min="16139" max="16139" width="30.7109375" style="148" customWidth="1"/>
    <col min="16140" max="16384" width="9.140625" style="148"/>
  </cols>
  <sheetData>
    <row r="1" spans="1:11" ht="15">
      <c r="A1" s="393"/>
      <c r="B1" s="394" t="s">
        <v>63</v>
      </c>
      <c r="C1" s="395"/>
      <c r="D1" s="396"/>
      <c r="E1" s="397"/>
      <c r="F1" s="378"/>
      <c r="G1" s="354"/>
      <c r="H1" s="316"/>
      <c r="I1" s="316"/>
      <c r="J1" s="317"/>
      <c r="K1" s="318"/>
    </row>
    <row r="2" spans="1:11">
      <c r="A2" s="398"/>
      <c r="B2" s="399" t="s">
        <v>64</v>
      </c>
      <c r="C2" s="400"/>
      <c r="D2" s="401"/>
      <c r="E2" s="402"/>
      <c r="F2" s="379"/>
      <c r="G2" s="355"/>
      <c r="H2" s="319"/>
      <c r="I2" s="319"/>
      <c r="J2" s="320"/>
      <c r="K2" s="321"/>
    </row>
    <row r="3" spans="1:11" ht="15">
      <c r="A3" s="398"/>
      <c r="B3" s="403" t="s">
        <v>298</v>
      </c>
      <c r="C3" s="400"/>
      <c r="D3" s="401"/>
      <c r="E3" s="402"/>
      <c r="F3" s="379"/>
      <c r="G3" s="355"/>
      <c r="H3" s="319"/>
      <c r="I3" s="319"/>
      <c r="J3" s="320"/>
      <c r="K3" s="321"/>
    </row>
    <row r="4" spans="1:11" ht="15">
      <c r="A4" s="398"/>
      <c r="B4" s="403"/>
      <c r="C4" s="400"/>
      <c r="D4" s="401"/>
      <c r="E4" s="402"/>
      <c r="F4" s="379"/>
      <c r="G4" s="355"/>
      <c r="H4" s="319"/>
      <c r="I4" s="319"/>
      <c r="J4" s="320"/>
      <c r="K4" s="321"/>
    </row>
    <row r="5" spans="1:11" ht="15">
      <c r="A5" s="398"/>
      <c r="B5" s="403"/>
      <c r="C5" s="400"/>
      <c r="D5" s="401"/>
      <c r="E5" s="402"/>
      <c r="F5" s="379"/>
      <c r="G5" s="355"/>
      <c r="H5" s="319"/>
      <c r="I5" s="319"/>
      <c r="J5" s="320"/>
      <c r="K5" s="321"/>
    </row>
    <row r="6" spans="1:11">
      <c r="A6" s="398"/>
      <c r="B6" s="400"/>
      <c r="C6" s="400"/>
      <c r="D6" s="401"/>
      <c r="E6" s="402"/>
      <c r="F6" s="379"/>
      <c r="G6" s="355"/>
      <c r="H6" s="319"/>
      <c r="I6" s="319"/>
      <c r="J6" s="320"/>
      <c r="K6" s="321"/>
    </row>
    <row r="7" spans="1:11">
      <c r="A7" s="404"/>
      <c r="B7" s="405"/>
      <c r="C7" s="405"/>
      <c r="D7" s="405"/>
      <c r="E7" s="406"/>
      <c r="F7" s="380" t="s">
        <v>299</v>
      </c>
      <c r="G7" s="356"/>
      <c r="H7" s="151" t="s">
        <v>300</v>
      </c>
      <c r="I7" s="150"/>
      <c r="J7" s="151" t="s">
        <v>297</v>
      </c>
      <c r="K7" s="322"/>
    </row>
    <row r="8" spans="1:11" s="153" customFormat="1" ht="17.25" customHeight="1" thickBot="1">
      <c r="A8" s="407" t="s">
        <v>15</v>
      </c>
      <c r="B8" s="408" t="s">
        <v>301</v>
      </c>
      <c r="C8" s="409" t="s">
        <v>302</v>
      </c>
      <c r="D8" s="410" t="s">
        <v>5</v>
      </c>
      <c r="E8" s="411" t="s">
        <v>303</v>
      </c>
      <c r="F8" s="381" t="s">
        <v>304</v>
      </c>
      <c r="G8" s="357" t="s">
        <v>305</v>
      </c>
      <c r="H8" s="152" t="s">
        <v>304</v>
      </c>
      <c r="I8" s="152" t="s">
        <v>305</v>
      </c>
      <c r="J8" s="152" t="s">
        <v>306</v>
      </c>
      <c r="K8" s="323" t="s">
        <v>300</v>
      </c>
    </row>
    <row r="9" spans="1:11" s="154" customFormat="1" ht="9.75" customHeight="1">
      <c r="A9" s="412"/>
      <c r="B9" s="413"/>
      <c r="C9" s="413"/>
      <c r="D9" s="414"/>
      <c r="E9" s="415"/>
      <c r="F9" s="358"/>
      <c r="G9" s="358"/>
      <c r="H9" s="324"/>
      <c r="I9" s="324"/>
      <c r="J9" s="324"/>
      <c r="K9" s="325"/>
    </row>
    <row r="10" spans="1:11" s="156" customFormat="1" ht="15">
      <c r="A10" s="416" t="s">
        <v>307</v>
      </c>
      <c r="B10" s="417" t="s">
        <v>308</v>
      </c>
      <c r="C10" s="417"/>
      <c r="D10" s="418"/>
      <c r="E10" s="419"/>
      <c r="F10" s="359"/>
      <c r="G10" s="359"/>
      <c r="H10" s="155"/>
      <c r="I10" s="155"/>
      <c r="J10" s="155"/>
      <c r="K10" s="326"/>
    </row>
    <row r="11" spans="1:11" s="156" customFormat="1" ht="28.5">
      <c r="A11" s="420"/>
      <c r="B11" s="421" t="s">
        <v>626</v>
      </c>
      <c r="C11" s="422"/>
      <c r="D11" s="423"/>
      <c r="E11" s="424"/>
      <c r="F11" s="360"/>
      <c r="G11" s="360"/>
      <c r="H11" s="157"/>
      <c r="I11" s="157"/>
      <c r="J11" s="157"/>
      <c r="K11" s="327"/>
    </row>
    <row r="12" spans="1:11" s="156" customFormat="1" ht="14.25">
      <c r="A12" s="420"/>
      <c r="B12" s="421" t="s">
        <v>309</v>
      </c>
      <c r="C12" s="422"/>
      <c r="D12" s="423"/>
      <c r="E12" s="424"/>
      <c r="F12" s="382"/>
      <c r="G12" s="361"/>
      <c r="H12" s="158"/>
      <c r="I12" s="158"/>
      <c r="J12" s="159"/>
      <c r="K12" s="328"/>
    </row>
    <row r="13" spans="1:11" s="156" customFormat="1" ht="16.5" customHeight="1">
      <c r="A13" s="420" t="s">
        <v>310</v>
      </c>
      <c r="B13" s="425" t="s">
        <v>311</v>
      </c>
      <c r="C13" s="422"/>
      <c r="D13" s="423" t="s">
        <v>34</v>
      </c>
      <c r="E13" s="426">
        <v>1</v>
      </c>
      <c r="F13" s="372">
        <v>0</v>
      </c>
      <c r="G13" s="362">
        <v>0</v>
      </c>
      <c r="H13" s="160">
        <f>E13*F13</f>
        <v>0</v>
      </c>
      <c r="I13" s="160">
        <f>G13*E13</f>
        <v>0</v>
      </c>
      <c r="J13" s="160">
        <f>F13+G13</f>
        <v>0</v>
      </c>
      <c r="K13" s="329">
        <f>H13+I13</f>
        <v>0</v>
      </c>
    </row>
    <row r="14" spans="1:11" s="162" customFormat="1" ht="18.75" customHeight="1" thickBot="1">
      <c r="A14" s="427" t="s">
        <v>312</v>
      </c>
      <c r="B14" s="428" t="s">
        <v>313</v>
      </c>
      <c r="C14" s="429"/>
      <c r="D14" s="430" t="s">
        <v>34</v>
      </c>
      <c r="E14" s="431">
        <v>3</v>
      </c>
      <c r="F14" s="368">
        <v>0</v>
      </c>
      <c r="G14" s="363">
        <v>0</v>
      </c>
      <c r="H14" s="161">
        <f t="shared" ref="H14:H25" si="0">F14*E14</f>
        <v>0</v>
      </c>
      <c r="I14" s="161">
        <f t="shared" ref="I14:I25" si="1">G14*E14</f>
        <v>0</v>
      </c>
      <c r="J14" s="161">
        <f>F14+G14</f>
        <v>0</v>
      </c>
      <c r="K14" s="330">
        <f t="shared" ref="K14:K25" si="2">H14+I14</f>
        <v>0</v>
      </c>
    </row>
    <row r="15" spans="1:11" s="156" customFormat="1" ht="18.75" customHeight="1">
      <c r="A15" s="432"/>
      <c r="B15" s="433"/>
      <c r="C15" s="434"/>
      <c r="D15" s="435"/>
      <c r="E15" s="436"/>
      <c r="F15" s="383"/>
      <c r="G15" s="364"/>
      <c r="H15" s="164">
        <f>SUM(H13:H14)</f>
        <v>0</v>
      </c>
      <c r="I15" s="164">
        <f>SUM(I13:I14)</f>
        <v>0</v>
      </c>
      <c r="J15" s="163"/>
      <c r="K15" s="331">
        <f>SUM(K13:K14)</f>
        <v>0</v>
      </c>
    </row>
    <row r="16" spans="1:11" s="153" customFormat="1" ht="10.5" customHeight="1">
      <c r="A16" s="437"/>
      <c r="B16" s="438"/>
      <c r="C16" s="439"/>
      <c r="D16" s="440"/>
      <c r="E16" s="441"/>
      <c r="F16" s="372"/>
      <c r="G16" s="362"/>
      <c r="H16" s="160"/>
      <c r="I16" s="160"/>
      <c r="J16" s="160"/>
      <c r="K16" s="329"/>
    </row>
    <row r="17" spans="1:11" s="156" customFormat="1" ht="15">
      <c r="A17" s="416" t="s">
        <v>314</v>
      </c>
      <c r="B17" s="417" t="s">
        <v>315</v>
      </c>
      <c r="C17" s="417"/>
      <c r="D17" s="418"/>
      <c r="E17" s="419"/>
      <c r="F17" s="365"/>
      <c r="G17" s="365"/>
      <c r="H17" s="165"/>
      <c r="I17" s="165"/>
      <c r="J17" s="165"/>
      <c r="K17" s="332"/>
    </row>
    <row r="18" spans="1:11" s="156" customFormat="1" ht="42.75">
      <c r="A18" s="442"/>
      <c r="B18" s="443" t="s">
        <v>316</v>
      </c>
      <c r="C18" s="444"/>
      <c r="D18" s="445"/>
      <c r="E18" s="446"/>
      <c r="F18" s="372"/>
      <c r="G18" s="362"/>
      <c r="H18" s="160"/>
      <c r="I18" s="160"/>
      <c r="J18" s="160"/>
      <c r="K18" s="329"/>
    </row>
    <row r="19" spans="1:11" s="156" customFormat="1" ht="16.5" customHeight="1">
      <c r="A19" s="420" t="s">
        <v>317</v>
      </c>
      <c r="B19" s="422" t="s">
        <v>318</v>
      </c>
      <c r="C19" s="422"/>
      <c r="D19" s="423" t="s">
        <v>3</v>
      </c>
      <c r="E19" s="426">
        <v>160</v>
      </c>
      <c r="F19" s="372">
        <v>0</v>
      </c>
      <c r="G19" s="362">
        <v>0</v>
      </c>
      <c r="H19" s="160">
        <f t="shared" si="0"/>
        <v>0</v>
      </c>
      <c r="I19" s="160">
        <f t="shared" si="1"/>
        <v>0</v>
      </c>
      <c r="J19" s="160">
        <f t="shared" ref="J19:J25" si="3">F19+G19</f>
        <v>0</v>
      </c>
      <c r="K19" s="329">
        <f t="shared" si="2"/>
        <v>0</v>
      </c>
    </row>
    <row r="20" spans="1:11" s="156" customFormat="1" ht="16.5" customHeight="1">
      <c r="A20" s="420" t="s">
        <v>319</v>
      </c>
      <c r="B20" s="422" t="s">
        <v>320</v>
      </c>
      <c r="C20" s="422"/>
      <c r="D20" s="423" t="s">
        <v>3</v>
      </c>
      <c r="E20" s="426">
        <v>98</v>
      </c>
      <c r="F20" s="372">
        <v>0</v>
      </c>
      <c r="G20" s="362">
        <v>0</v>
      </c>
      <c r="H20" s="160">
        <f t="shared" si="0"/>
        <v>0</v>
      </c>
      <c r="I20" s="160">
        <f t="shared" si="1"/>
        <v>0</v>
      </c>
      <c r="J20" s="160">
        <f t="shared" si="3"/>
        <v>0</v>
      </c>
      <c r="K20" s="329">
        <f t="shared" si="2"/>
        <v>0</v>
      </c>
    </row>
    <row r="21" spans="1:11" s="156" customFormat="1" ht="16.5" customHeight="1">
      <c r="A21" s="420" t="s">
        <v>321</v>
      </c>
      <c r="B21" s="422" t="s">
        <v>322</v>
      </c>
      <c r="C21" s="422"/>
      <c r="D21" s="423" t="s">
        <v>3</v>
      </c>
      <c r="E21" s="426">
        <v>92</v>
      </c>
      <c r="F21" s="372">
        <v>0</v>
      </c>
      <c r="G21" s="362">
        <v>0</v>
      </c>
      <c r="H21" s="160">
        <f t="shared" si="0"/>
        <v>0</v>
      </c>
      <c r="I21" s="160">
        <f t="shared" si="1"/>
        <v>0</v>
      </c>
      <c r="J21" s="160">
        <f t="shared" si="3"/>
        <v>0</v>
      </c>
      <c r="K21" s="329">
        <f t="shared" si="2"/>
        <v>0</v>
      </c>
    </row>
    <row r="22" spans="1:11" s="156" customFormat="1" ht="16.5" customHeight="1">
      <c r="A22" s="420" t="s">
        <v>323</v>
      </c>
      <c r="B22" s="422" t="s">
        <v>324</v>
      </c>
      <c r="C22" s="422"/>
      <c r="D22" s="423" t="s">
        <v>3</v>
      </c>
      <c r="E22" s="426">
        <v>80</v>
      </c>
      <c r="F22" s="372">
        <v>0</v>
      </c>
      <c r="G22" s="362">
        <v>0</v>
      </c>
      <c r="H22" s="160">
        <f t="shared" si="0"/>
        <v>0</v>
      </c>
      <c r="I22" s="160">
        <f t="shared" si="1"/>
        <v>0</v>
      </c>
      <c r="J22" s="160">
        <f t="shared" si="3"/>
        <v>0</v>
      </c>
      <c r="K22" s="329">
        <f t="shared" si="2"/>
        <v>0</v>
      </c>
    </row>
    <row r="23" spans="1:11" s="156" customFormat="1" ht="16.5" customHeight="1">
      <c r="A23" s="420" t="s">
        <v>325</v>
      </c>
      <c r="B23" s="422" t="s">
        <v>326</v>
      </c>
      <c r="C23" s="422"/>
      <c r="D23" s="423" t="s">
        <v>3</v>
      </c>
      <c r="E23" s="426">
        <v>186</v>
      </c>
      <c r="F23" s="372">
        <v>0</v>
      </c>
      <c r="G23" s="362">
        <v>0</v>
      </c>
      <c r="H23" s="160">
        <f t="shared" si="0"/>
        <v>0</v>
      </c>
      <c r="I23" s="160">
        <f t="shared" si="1"/>
        <v>0</v>
      </c>
      <c r="J23" s="160">
        <f t="shared" si="3"/>
        <v>0</v>
      </c>
      <c r="K23" s="329">
        <f t="shared" si="2"/>
        <v>0</v>
      </c>
    </row>
    <row r="24" spans="1:11" s="156" customFormat="1" ht="16.5" customHeight="1">
      <c r="A24" s="420" t="s">
        <v>327</v>
      </c>
      <c r="B24" s="422" t="s">
        <v>328</v>
      </c>
      <c r="C24" s="422"/>
      <c r="D24" s="423" t="s">
        <v>3</v>
      </c>
      <c r="E24" s="426">
        <v>103</v>
      </c>
      <c r="F24" s="372">
        <v>0</v>
      </c>
      <c r="G24" s="362">
        <v>0</v>
      </c>
      <c r="H24" s="160">
        <f t="shared" si="0"/>
        <v>0</v>
      </c>
      <c r="I24" s="160">
        <f t="shared" si="1"/>
        <v>0</v>
      </c>
      <c r="J24" s="160">
        <f t="shared" si="3"/>
        <v>0</v>
      </c>
      <c r="K24" s="329">
        <f t="shared" si="2"/>
        <v>0</v>
      </c>
    </row>
    <row r="25" spans="1:11" s="162" customFormat="1" ht="16.5" customHeight="1" thickBot="1">
      <c r="A25" s="427" t="s">
        <v>329</v>
      </c>
      <c r="B25" s="429" t="s">
        <v>330</v>
      </c>
      <c r="C25" s="429"/>
      <c r="D25" s="430" t="s">
        <v>3</v>
      </c>
      <c r="E25" s="431">
        <v>60</v>
      </c>
      <c r="F25" s="368">
        <v>0</v>
      </c>
      <c r="G25" s="363">
        <v>0</v>
      </c>
      <c r="H25" s="161">
        <f t="shared" si="0"/>
        <v>0</v>
      </c>
      <c r="I25" s="161">
        <f t="shared" si="1"/>
        <v>0</v>
      </c>
      <c r="J25" s="161">
        <f t="shared" si="3"/>
        <v>0</v>
      </c>
      <c r="K25" s="330">
        <f t="shared" si="2"/>
        <v>0</v>
      </c>
    </row>
    <row r="26" spans="1:11" s="167" customFormat="1" ht="15.75" customHeight="1">
      <c r="A26" s="447"/>
      <c r="B26" s="448"/>
      <c r="C26" s="449"/>
      <c r="D26" s="450"/>
      <c r="E26" s="451"/>
      <c r="F26" s="384"/>
      <c r="G26" s="366"/>
      <c r="H26" s="164">
        <f>SUM(H19:H25)</f>
        <v>0</v>
      </c>
      <c r="I26" s="164">
        <f>SUM(I19:I25)</f>
        <v>0</v>
      </c>
      <c r="J26" s="166"/>
      <c r="K26" s="331">
        <f>SUM(K19:K25)</f>
        <v>0</v>
      </c>
    </row>
    <row r="27" spans="1:11" s="167" customFormat="1" ht="15.75" customHeight="1">
      <c r="A27" s="452"/>
      <c r="B27" s="453"/>
      <c r="C27" s="454"/>
      <c r="D27" s="455"/>
      <c r="E27" s="456"/>
      <c r="F27" s="385"/>
      <c r="G27" s="367"/>
      <c r="H27" s="168"/>
      <c r="I27" s="168"/>
      <c r="J27" s="168"/>
      <c r="K27" s="333"/>
    </row>
    <row r="28" spans="1:11" s="156" customFormat="1" ht="15">
      <c r="A28" s="416" t="s">
        <v>331</v>
      </c>
      <c r="B28" s="417" t="s">
        <v>332</v>
      </c>
      <c r="C28" s="417"/>
      <c r="D28" s="418"/>
      <c r="E28" s="419"/>
      <c r="F28" s="365"/>
      <c r="G28" s="365"/>
      <c r="H28" s="165"/>
      <c r="I28" s="165"/>
      <c r="J28" s="165"/>
      <c r="K28" s="332"/>
    </row>
    <row r="29" spans="1:11" s="156" customFormat="1" ht="16.5" customHeight="1">
      <c r="A29" s="420" t="s">
        <v>333</v>
      </c>
      <c r="B29" s="422" t="s">
        <v>334</v>
      </c>
      <c r="C29" s="422"/>
      <c r="D29" s="423" t="s">
        <v>34</v>
      </c>
      <c r="E29" s="426">
        <v>3</v>
      </c>
      <c r="F29" s="372">
        <v>0</v>
      </c>
      <c r="G29" s="362">
        <v>0</v>
      </c>
      <c r="H29" s="160">
        <f t="shared" ref="H29:H33" si="4">F29*E29</f>
        <v>0</v>
      </c>
      <c r="I29" s="160">
        <f t="shared" ref="I29:I33" si="5">G29*E29</f>
        <v>0</v>
      </c>
      <c r="J29" s="160">
        <f t="shared" ref="J29:J33" si="6">F29+G29</f>
        <v>0</v>
      </c>
      <c r="K29" s="329">
        <f t="shared" ref="K29:K35" si="7">H29+I29</f>
        <v>0</v>
      </c>
    </row>
    <row r="30" spans="1:11" s="156" customFormat="1" ht="17.25" customHeight="1">
      <c r="A30" s="420" t="s">
        <v>335</v>
      </c>
      <c r="B30" s="457" t="s">
        <v>336</v>
      </c>
      <c r="C30" s="422"/>
      <c r="D30" s="423" t="s">
        <v>34</v>
      </c>
      <c r="E30" s="426">
        <v>1</v>
      </c>
      <c r="F30" s="372">
        <v>0</v>
      </c>
      <c r="G30" s="362">
        <v>0</v>
      </c>
      <c r="H30" s="160">
        <f t="shared" si="4"/>
        <v>0</v>
      </c>
      <c r="I30" s="160">
        <f t="shared" si="5"/>
        <v>0</v>
      </c>
      <c r="J30" s="160">
        <f t="shared" si="6"/>
        <v>0</v>
      </c>
      <c r="K30" s="329">
        <f t="shared" si="7"/>
        <v>0</v>
      </c>
    </row>
    <row r="31" spans="1:11" s="156" customFormat="1" ht="16.5" customHeight="1">
      <c r="A31" s="420" t="s">
        <v>337</v>
      </c>
      <c r="B31" s="422" t="s">
        <v>338</v>
      </c>
      <c r="C31" s="422"/>
      <c r="D31" s="423" t="s">
        <v>34</v>
      </c>
      <c r="E31" s="426">
        <v>1</v>
      </c>
      <c r="F31" s="372">
        <v>0</v>
      </c>
      <c r="G31" s="362">
        <v>0</v>
      </c>
      <c r="H31" s="160">
        <f t="shared" si="4"/>
        <v>0</v>
      </c>
      <c r="I31" s="160">
        <f t="shared" si="5"/>
        <v>0</v>
      </c>
      <c r="J31" s="160">
        <f t="shared" si="6"/>
        <v>0</v>
      </c>
      <c r="K31" s="329">
        <f t="shared" si="7"/>
        <v>0</v>
      </c>
    </row>
    <row r="32" spans="1:11" s="156" customFormat="1" ht="16.5" customHeight="1">
      <c r="A32" s="420" t="s">
        <v>339</v>
      </c>
      <c r="B32" s="422" t="s">
        <v>340</v>
      </c>
      <c r="C32" s="422"/>
      <c r="D32" s="423" t="s">
        <v>34</v>
      </c>
      <c r="E32" s="426">
        <v>1</v>
      </c>
      <c r="F32" s="372">
        <v>0</v>
      </c>
      <c r="G32" s="362">
        <v>0</v>
      </c>
      <c r="H32" s="160">
        <f t="shared" si="4"/>
        <v>0</v>
      </c>
      <c r="I32" s="160">
        <f t="shared" si="5"/>
        <v>0</v>
      </c>
      <c r="J32" s="160">
        <f t="shared" si="6"/>
        <v>0</v>
      </c>
      <c r="K32" s="329">
        <f t="shared" si="7"/>
        <v>0</v>
      </c>
    </row>
    <row r="33" spans="1:12" s="156" customFormat="1" ht="28.5" customHeight="1">
      <c r="A33" s="420" t="s">
        <v>341</v>
      </c>
      <c r="B33" s="458" t="s">
        <v>342</v>
      </c>
      <c r="C33" s="422"/>
      <c r="D33" s="423" t="s">
        <v>34</v>
      </c>
      <c r="E33" s="426">
        <v>1</v>
      </c>
      <c r="F33" s="372">
        <v>0</v>
      </c>
      <c r="G33" s="362">
        <v>0</v>
      </c>
      <c r="H33" s="160">
        <f t="shared" si="4"/>
        <v>0</v>
      </c>
      <c r="I33" s="160">
        <f t="shared" si="5"/>
        <v>0</v>
      </c>
      <c r="J33" s="160">
        <f t="shared" si="6"/>
        <v>0</v>
      </c>
      <c r="K33" s="329">
        <f t="shared" si="7"/>
        <v>0</v>
      </c>
    </row>
    <row r="34" spans="1:12" s="156" customFormat="1" ht="28.5" customHeight="1">
      <c r="A34" s="420" t="s">
        <v>343</v>
      </c>
      <c r="B34" s="458" t="s">
        <v>344</v>
      </c>
      <c r="C34" s="422"/>
      <c r="D34" s="423" t="s">
        <v>7</v>
      </c>
      <c r="E34" s="426">
        <v>38</v>
      </c>
      <c r="F34" s="372">
        <v>0</v>
      </c>
      <c r="G34" s="362">
        <v>0</v>
      </c>
      <c r="H34" s="160">
        <f>F34*E34</f>
        <v>0</v>
      </c>
      <c r="I34" s="160">
        <f>G34*E34</f>
        <v>0</v>
      </c>
      <c r="J34" s="160">
        <f>F34+G34</f>
        <v>0</v>
      </c>
      <c r="K34" s="329">
        <f>H34+I34</f>
        <v>0</v>
      </c>
    </row>
    <row r="35" spans="1:12" s="162" customFormat="1" ht="30" customHeight="1" thickBot="1">
      <c r="A35" s="427" t="s">
        <v>345</v>
      </c>
      <c r="B35" s="459" t="s">
        <v>346</v>
      </c>
      <c r="C35" s="429"/>
      <c r="D35" s="430" t="s">
        <v>483</v>
      </c>
      <c r="E35" s="431">
        <v>1</v>
      </c>
      <c r="F35" s="368">
        <v>0</v>
      </c>
      <c r="G35" s="368">
        <v>0</v>
      </c>
      <c r="H35" s="161">
        <f>F35*E35</f>
        <v>0</v>
      </c>
      <c r="I35" s="161">
        <f>E35*G35</f>
        <v>0</v>
      </c>
      <c r="J35" s="161">
        <v>0</v>
      </c>
      <c r="K35" s="330">
        <f t="shared" si="7"/>
        <v>0</v>
      </c>
    </row>
    <row r="36" spans="1:12" ht="15.75" customHeight="1">
      <c r="A36" s="447"/>
      <c r="B36" s="448"/>
      <c r="C36" s="460"/>
      <c r="D36" s="450"/>
      <c r="E36" s="461"/>
      <c r="F36" s="386"/>
      <c r="G36" s="369"/>
      <c r="H36" s="164">
        <f>SUM(H29:H35)</f>
        <v>0</v>
      </c>
      <c r="I36" s="164">
        <f>SUM(I29:I35)</f>
        <v>0</v>
      </c>
      <c r="J36" s="170"/>
      <c r="K36" s="331">
        <f>SUM(K29:K35)</f>
        <v>0</v>
      </c>
    </row>
    <row r="37" spans="1:12" ht="15.75" customHeight="1">
      <c r="A37" s="447"/>
      <c r="B37" s="448"/>
      <c r="C37" s="460"/>
      <c r="D37" s="450"/>
      <c r="E37" s="461"/>
      <c r="F37" s="387"/>
      <c r="G37" s="370"/>
      <c r="H37" s="159"/>
      <c r="I37" s="159"/>
      <c r="J37" s="159"/>
      <c r="K37" s="328"/>
    </row>
    <row r="38" spans="1:12" s="153" customFormat="1" ht="12">
      <c r="A38" s="462" t="s">
        <v>347</v>
      </c>
      <c r="B38" s="463" t="s">
        <v>348</v>
      </c>
      <c r="C38" s="463"/>
      <c r="D38" s="463"/>
      <c r="E38" s="464"/>
      <c r="F38" s="385"/>
      <c r="G38" s="371"/>
      <c r="H38" s="171"/>
      <c r="I38" s="171"/>
      <c r="J38" s="171"/>
      <c r="K38" s="334"/>
    </row>
    <row r="39" spans="1:12" s="169" customFormat="1" ht="15.75" customHeight="1">
      <c r="A39" s="465" t="s">
        <v>349</v>
      </c>
      <c r="B39" s="457" t="s">
        <v>350</v>
      </c>
      <c r="C39" s="457"/>
      <c r="D39" s="457" t="s">
        <v>483</v>
      </c>
      <c r="E39" s="466">
        <v>1</v>
      </c>
      <c r="F39" s="372">
        <v>0</v>
      </c>
      <c r="G39" s="372">
        <v>0</v>
      </c>
      <c r="H39" s="160">
        <f>F39*E39</f>
        <v>0</v>
      </c>
      <c r="I39" s="160">
        <f>G39</f>
        <v>0</v>
      </c>
      <c r="J39" s="160">
        <f>F39+G40</f>
        <v>0</v>
      </c>
      <c r="K39" s="329">
        <f>H39+I39</f>
        <v>0</v>
      </c>
      <c r="L39" s="314"/>
    </row>
    <row r="40" spans="1:12" s="169" customFormat="1" ht="16.5" customHeight="1">
      <c r="A40" s="465" t="s">
        <v>351</v>
      </c>
      <c r="B40" s="457" t="s">
        <v>352</v>
      </c>
      <c r="C40" s="457"/>
      <c r="D40" s="457" t="s">
        <v>34</v>
      </c>
      <c r="E40" s="466">
        <v>1</v>
      </c>
      <c r="F40" s="372">
        <v>0</v>
      </c>
      <c r="G40" s="372">
        <v>0</v>
      </c>
      <c r="H40" s="160">
        <f t="shared" ref="H40:H48" si="8">F40*E40</f>
        <v>0</v>
      </c>
      <c r="I40" s="160">
        <f>G40</f>
        <v>0</v>
      </c>
      <c r="J40" s="160">
        <f>G40</f>
        <v>0</v>
      </c>
      <c r="K40" s="329">
        <f>H40+I40</f>
        <v>0</v>
      </c>
      <c r="L40" s="314"/>
    </row>
    <row r="41" spans="1:12" s="169" customFormat="1" ht="16.5" customHeight="1">
      <c r="A41" s="465" t="s">
        <v>353</v>
      </c>
      <c r="B41" s="457" t="s">
        <v>354</v>
      </c>
      <c r="C41" s="457"/>
      <c r="D41" s="457" t="s">
        <v>34</v>
      </c>
      <c r="E41" s="466">
        <v>5</v>
      </c>
      <c r="F41" s="372">
        <v>0</v>
      </c>
      <c r="G41" s="362">
        <v>0</v>
      </c>
      <c r="H41" s="160">
        <f t="shared" si="8"/>
        <v>0</v>
      </c>
      <c r="I41" s="160">
        <f t="shared" ref="I41:I48" si="9">G41*E41</f>
        <v>0</v>
      </c>
      <c r="J41" s="160">
        <f t="shared" ref="J41:J48" si="10">F41+G41</f>
        <v>0</v>
      </c>
      <c r="K41" s="329">
        <f t="shared" ref="K41:K48" si="11">H41+I41</f>
        <v>0</v>
      </c>
      <c r="L41" s="314"/>
    </row>
    <row r="42" spans="1:12" s="169" customFormat="1" ht="16.5" customHeight="1">
      <c r="A42" s="465" t="s">
        <v>355</v>
      </c>
      <c r="B42" s="457" t="s">
        <v>356</v>
      </c>
      <c r="C42" s="457"/>
      <c r="D42" s="457" t="s">
        <v>34</v>
      </c>
      <c r="E42" s="466">
        <v>14</v>
      </c>
      <c r="F42" s="372">
        <v>0</v>
      </c>
      <c r="G42" s="362">
        <v>0</v>
      </c>
      <c r="H42" s="160">
        <f t="shared" si="8"/>
        <v>0</v>
      </c>
      <c r="I42" s="160">
        <f t="shared" si="9"/>
        <v>0</v>
      </c>
      <c r="J42" s="160">
        <f t="shared" si="10"/>
        <v>0</v>
      </c>
      <c r="K42" s="329">
        <f t="shared" si="11"/>
        <v>0</v>
      </c>
      <c r="L42" s="314"/>
    </row>
    <row r="43" spans="1:12" s="169" customFormat="1" ht="16.5" customHeight="1">
      <c r="A43" s="465" t="s">
        <v>357</v>
      </c>
      <c r="B43" s="457" t="s">
        <v>358</v>
      </c>
      <c r="C43" s="457"/>
      <c r="D43" s="457" t="s">
        <v>34</v>
      </c>
      <c r="E43" s="466">
        <v>10</v>
      </c>
      <c r="F43" s="372">
        <v>0</v>
      </c>
      <c r="G43" s="362">
        <v>0</v>
      </c>
      <c r="H43" s="160">
        <f t="shared" si="8"/>
        <v>0</v>
      </c>
      <c r="I43" s="160">
        <f t="shared" si="9"/>
        <v>0</v>
      </c>
      <c r="J43" s="160">
        <f t="shared" si="10"/>
        <v>0</v>
      </c>
      <c r="K43" s="329">
        <f t="shared" si="11"/>
        <v>0</v>
      </c>
      <c r="L43" s="314"/>
    </row>
    <row r="44" spans="1:12" s="169" customFormat="1" ht="16.5" customHeight="1">
      <c r="A44" s="465" t="s">
        <v>359</v>
      </c>
      <c r="B44" s="457" t="s">
        <v>360</v>
      </c>
      <c r="C44" s="457"/>
      <c r="D44" s="457" t="s">
        <v>34</v>
      </c>
      <c r="E44" s="466">
        <v>1</v>
      </c>
      <c r="F44" s="372">
        <v>0</v>
      </c>
      <c r="G44" s="362">
        <v>0</v>
      </c>
      <c r="H44" s="160">
        <f t="shared" si="8"/>
        <v>0</v>
      </c>
      <c r="I44" s="160">
        <f t="shared" si="9"/>
        <v>0</v>
      </c>
      <c r="J44" s="160">
        <f t="shared" si="10"/>
        <v>0</v>
      </c>
      <c r="K44" s="329">
        <f t="shared" si="11"/>
        <v>0</v>
      </c>
      <c r="L44" s="314"/>
    </row>
    <row r="45" spans="1:12" s="169" customFormat="1" ht="16.5" customHeight="1">
      <c r="A45" s="465" t="s">
        <v>361</v>
      </c>
      <c r="B45" s="457" t="s">
        <v>362</v>
      </c>
      <c r="C45" s="457"/>
      <c r="D45" s="457" t="s">
        <v>34</v>
      </c>
      <c r="E45" s="466">
        <v>1</v>
      </c>
      <c r="F45" s="372">
        <v>0</v>
      </c>
      <c r="G45" s="362">
        <v>0</v>
      </c>
      <c r="H45" s="160">
        <f t="shared" si="8"/>
        <v>0</v>
      </c>
      <c r="I45" s="160">
        <f t="shared" si="9"/>
        <v>0</v>
      </c>
      <c r="J45" s="160">
        <f t="shared" si="10"/>
        <v>0</v>
      </c>
      <c r="K45" s="329">
        <f t="shared" si="11"/>
        <v>0</v>
      </c>
      <c r="L45" s="314"/>
    </row>
    <row r="46" spans="1:12" s="169" customFormat="1" ht="16.5" customHeight="1">
      <c r="A46" s="465" t="s">
        <v>363</v>
      </c>
      <c r="B46" s="457" t="s">
        <v>364</v>
      </c>
      <c r="C46" s="457"/>
      <c r="D46" s="457" t="s">
        <v>34</v>
      </c>
      <c r="E46" s="466">
        <v>1</v>
      </c>
      <c r="F46" s="372">
        <v>0</v>
      </c>
      <c r="G46" s="362">
        <v>0</v>
      </c>
      <c r="H46" s="160">
        <f>F46</f>
        <v>0</v>
      </c>
      <c r="I46" s="160">
        <f t="shared" si="9"/>
        <v>0</v>
      </c>
      <c r="J46" s="160">
        <f>F46+G46</f>
        <v>0</v>
      </c>
      <c r="K46" s="329">
        <f xml:space="preserve"> H46+I46</f>
        <v>0</v>
      </c>
      <c r="L46" s="314"/>
    </row>
    <row r="47" spans="1:12" s="169" customFormat="1" ht="16.5" customHeight="1">
      <c r="A47" s="465" t="s">
        <v>365</v>
      </c>
      <c r="B47" s="457" t="s">
        <v>366</v>
      </c>
      <c r="C47" s="457"/>
      <c r="D47" s="457" t="s">
        <v>483</v>
      </c>
      <c r="E47" s="466">
        <v>2</v>
      </c>
      <c r="F47" s="372">
        <v>0</v>
      </c>
      <c r="G47" s="362">
        <v>0</v>
      </c>
      <c r="H47" s="160">
        <f t="shared" si="8"/>
        <v>0</v>
      </c>
      <c r="I47" s="160">
        <f t="shared" si="9"/>
        <v>0</v>
      </c>
      <c r="J47" s="160">
        <f t="shared" si="10"/>
        <v>0</v>
      </c>
      <c r="K47" s="329">
        <f t="shared" si="11"/>
        <v>0</v>
      </c>
      <c r="L47" s="314"/>
    </row>
    <row r="48" spans="1:12" s="172" customFormat="1" ht="16.5" customHeight="1" thickBot="1">
      <c r="A48" s="467" t="s">
        <v>367</v>
      </c>
      <c r="B48" s="468" t="s">
        <v>368</v>
      </c>
      <c r="C48" s="468"/>
      <c r="D48" s="468" t="s">
        <v>34</v>
      </c>
      <c r="E48" s="469">
        <v>1</v>
      </c>
      <c r="F48" s="368">
        <v>0</v>
      </c>
      <c r="G48" s="363">
        <v>0</v>
      </c>
      <c r="H48" s="161">
        <f t="shared" si="8"/>
        <v>0</v>
      </c>
      <c r="I48" s="161">
        <f t="shared" si="9"/>
        <v>0</v>
      </c>
      <c r="J48" s="161">
        <f t="shared" si="10"/>
        <v>0</v>
      </c>
      <c r="K48" s="330">
        <f t="shared" si="11"/>
        <v>0</v>
      </c>
      <c r="L48" s="315"/>
    </row>
    <row r="49" spans="1:11" ht="16.5" customHeight="1">
      <c r="A49" s="470"/>
      <c r="B49" s="471"/>
      <c r="C49" s="471"/>
      <c r="D49" s="472"/>
      <c r="E49" s="473"/>
      <c r="F49" s="388"/>
      <c r="G49" s="373"/>
      <c r="H49" s="335">
        <f>SUM(H39:H48)</f>
        <v>0</v>
      </c>
      <c r="I49" s="335">
        <f>SUM(I39:I48)</f>
        <v>0</v>
      </c>
      <c r="J49" s="320"/>
      <c r="K49" s="336">
        <f>SUM(K39:K48)</f>
        <v>0</v>
      </c>
    </row>
    <row r="50" spans="1:11" ht="16.5" customHeight="1">
      <c r="A50" s="470"/>
      <c r="B50" s="471"/>
      <c r="C50" s="471"/>
      <c r="D50" s="472"/>
      <c r="E50" s="473"/>
      <c r="F50" s="388"/>
      <c r="G50" s="373"/>
      <c r="H50" s="320"/>
      <c r="I50" s="320"/>
      <c r="J50" s="320"/>
      <c r="K50" s="321"/>
    </row>
    <row r="51" spans="1:11" ht="21" customHeight="1">
      <c r="A51" s="470"/>
      <c r="B51" s="474" t="s">
        <v>369</v>
      </c>
      <c r="C51" s="471"/>
      <c r="D51" s="472"/>
      <c r="E51" s="473"/>
      <c r="F51" s="388"/>
      <c r="G51" s="373"/>
      <c r="H51" s="337">
        <f>H15+H26+H36+H49</f>
        <v>0</v>
      </c>
      <c r="I51" s="337">
        <f>I15+I26+I36+I49</f>
        <v>0</v>
      </c>
      <c r="J51" s="320"/>
      <c r="K51" s="338">
        <f>K15+K26+K36+K49</f>
        <v>0</v>
      </c>
    </row>
    <row r="52" spans="1:11" ht="16.5" customHeight="1">
      <c r="A52" s="470"/>
      <c r="B52" s="471"/>
      <c r="C52" s="471"/>
      <c r="D52" s="472"/>
      <c r="E52" s="473"/>
      <c r="F52" s="388"/>
      <c r="G52" s="373"/>
      <c r="H52" s="320"/>
      <c r="I52" s="320"/>
      <c r="J52" s="320"/>
      <c r="K52" s="321"/>
    </row>
    <row r="53" spans="1:11" s="153" customFormat="1" ht="13.5" customHeight="1">
      <c r="A53" s="475" t="s">
        <v>370</v>
      </c>
      <c r="B53" s="476" t="s">
        <v>371</v>
      </c>
      <c r="C53" s="477"/>
      <c r="D53" s="478"/>
      <c r="E53" s="479"/>
      <c r="F53" s="389"/>
      <c r="G53" s="374"/>
      <c r="H53" s="339"/>
      <c r="I53" s="339"/>
      <c r="J53" s="339"/>
      <c r="K53" s="340"/>
    </row>
    <row r="54" spans="1:11" s="167" customFormat="1" ht="88.5" customHeight="1">
      <c r="A54" s="480" t="s">
        <v>372</v>
      </c>
      <c r="B54" s="481" t="s">
        <v>373</v>
      </c>
      <c r="C54" s="481"/>
      <c r="D54" s="482"/>
      <c r="E54" s="483"/>
      <c r="F54" s="390"/>
      <c r="G54" s="375"/>
      <c r="H54" s="341"/>
      <c r="I54" s="341"/>
      <c r="J54" s="341"/>
      <c r="K54" s="342"/>
    </row>
    <row r="55" spans="1:11" s="167" customFormat="1" ht="24">
      <c r="A55" s="480" t="s">
        <v>374</v>
      </c>
      <c r="B55" s="481" t="s">
        <v>375</v>
      </c>
      <c r="C55" s="481"/>
      <c r="D55" s="482"/>
      <c r="E55" s="483"/>
      <c r="F55" s="390"/>
      <c r="G55" s="375"/>
      <c r="H55" s="341"/>
      <c r="I55" s="341"/>
      <c r="J55" s="341"/>
      <c r="K55" s="342"/>
    </row>
    <row r="56" spans="1:11" s="167" customFormat="1" ht="48" customHeight="1">
      <c r="A56" s="480" t="s">
        <v>376</v>
      </c>
      <c r="B56" s="481" t="s">
        <v>377</v>
      </c>
      <c r="C56" s="481"/>
      <c r="D56" s="482"/>
      <c r="E56" s="483"/>
      <c r="F56" s="390"/>
      <c r="G56" s="375"/>
      <c r="H56" s="341"/>
      <c r="I56" s="341"/>
      <c r="J56" s="341"/>
      <c r="K56" s="342"/>
    </row>
    <row r="57" spans="1:11" s="174" customFormat="1" ht="15.75" customHeight="1" thickBot="1">
      <c r="A57" s="484" t="s">
        <v>378</v>
      </c>
      <c r="B57" s="485" t="s">
        <v>379</v>
      </c>
      <c r="C57" s="485"/>
      <c r="D57" s="486"/>
      <c r="E57" s="487"/>
      <c r="F57" s="391"/>
      <c r="G57" s="376"/>
      <c r="H57" s="173"/>
      <c r="I57" s="173"/>
      <c r="J57" s="173"/>
      <c r="K57" s="343"/>
    </row>
    <row r="58" spans="1:11">
      <c r="A58" s="488"/>
    </row>
  </sheetData>
  <sheetProtection password="CA50" sheet="1" objects="1" scenarios="1"/>
  <pageMargins left="0.70866141732283472" right="0.70866141732283472" top="0.78740157480314965" bottom="0.78740157480314965" header="0.31496062992125984" footer="0.31496062992125984"/>
  <pageSetup paperSize="9" scale="44" orientation="portrait" r:id="rId1"/>
  <headerFooter>
    <oddHeader>&amp;CVŠE - rekonstrukce výtahu</oddHeader>
    <oddFooter>&amp;L02/219&amp;C&amp;P</oddFooter>
  </headerFooter>
  <rowBreaks count="1" manualBreakCount="1">
    <brk id="52" max="10" man="1"/>
  </rowBreaks>
</worksheet>
</file>

<file path=xl/worksheets/sheet5.xml><?xml version="1.0" encoding="utf-8"?>
<worksheet xmlns="http://schemas.openxmlformats.org/spreadsheetml/2006/main" xmlns:r="http://schemas.openxmlformats.org/officeDocument/2006/relationships">
  <dimension ref="A1:K92"/>
  <sheetViews>
    <sheetView topLeftCell="A34" workbookViewId="0">
      <selection activeCell="H72" sqref="H72"/>
    </sheetView>
  </sheetViews>
  <sheetFormatPr defaultRowHeight="15"/>
  <cols>
    <col min="1" max="1" width="4.42578125" style="249" customWidth="1"/>
    <col min="2" max="2" width="18.42578125" style="249" customWidth="1"/>
    <col min="3" max="3" width="55.28515625" style="249" customWidth="1"/>
    <col min="4" max="4" width="4.42578125" style="249" customWidth="1"/>
    <col min="5" max="5" width="9.140625" style="249"/>
    <col min="6" max="7" width="10.7109375" style="508" customWidth="1"/>
    <col min="8" max="8" width="16.28515625" style="249" customWidth="1"/>
    <col min="9" max="16384" width="9.140625" style="249"/>
  </cols>
  <sheetData>
    <row r="1" spans="1:11">
      <c r="A1" s="244"/>
      <c r="B1" s="245" t="s">
        <v>57</v>
      </c>
      <c r="C1" s="246" t="s">
        <v>63</v>
      </c>
      <c r="D1" s="247"/>
      <c r="E1" s="248"/>
      <c r="F1" s="493"/>
      <c r="G1" s="494"/>
      <c r="H1" s="244"/>
    </row>
    <row r="2" spans="1:11">
      <c r="A2" s="250"/>
      <c r="B2" s="251" t="s">
        <v>65</v>
      </c>
      <c r="C2" s="246" t="s">
        <v>64</v>
      </c>
      <c r="D2" s="247"/>
      <c r="E2" s="252"/>
      <c r="F2" s="495"/>
      <c r="G2" s="496"/>
      <c r="H2" s="250"/>
    </row>
    <row r="3" spans="1:11" s="148" customFormat="1" ht="30">
      <c r="A3" s="142"/>
      <c r="B3" s="149" t="s">
        <v>477</v>
      </c>
      <c r="C3" s="143"/>
      <c r="D3" s="144"/>
      <c r="E3" s="145"/>
      <c r="F3" s="497"/>
      <c r="G3" s="498"/>
      <c r="H3" s="146"/>
      <c r="I3" s="146"/>
      <c r="J3" s="147"/>
      <c r="K3" s="147"/>
    </row>
    <row r="4" spans="1:11" ht="16.5">
      <c r="A4" s="253"/>
      <c r="B4" s="254" t="s">
        <v>465</v>
      </c>
      <c r="C4" s="254"/>
      <c r="D4" s="255"/>
      <c r="E4" s="255"/>
      <c r="F4" s="499"/>
      <c r="G4" s="499"/>
      <c r="H4" s="256">
        <f>SUM(H5+H6)</f>
        <v>0</v>
      </c>
    </row>
    <row r="5" spans="1:11" ht="16.5">
      <c r="A5" s="257"/>
      <c r="B5" s="258" t="s">
        <v>466</v>
      </c>
      <c r="C5" s="259"/>
      <c r="D5" s="258"/>
      <c r="E5" s="260"/>
      <c r="F5" s="500"/>
      <c r="G5" s="501"/>
      <c r="H5" s="267">
        <f xml:space="preserve"> SUMPRODUCT(F7:F92,E7:E92)</f>
        <v>0</v>
      </c>
    </row>
    <row r="6" spans="1:11" ht="16.5">
      <c r="A6" s="257"/>
      <c r="B6" s="258" t="s">
        <v>467</v>
      </c>
      <c r="C6" s="259"/>
      <c r="D6" s="258"/>
      <c r="E6" s="260"/>
      <c r="F6" s="500"/>
      <c r="G6" s="501"/>
      <c r="H6" s="267">
        <f>SUMPRODUCT(G7:G92,E7:E92)</f>
        <v>0</v>
      </c>
    </row>
    <row r="7" spans="1:11" ht="33">
      <c r="A7" s="261" t="s">
        <v>419</v>
      </c>
      <c r="B7" s="262" t="s">
        <v>420</v>
      </c>
      <c r="C7" s="263" t="s">
        <v>421</v>
      </c>
      <c r="D7" s="264" t="s">
        <v>422</v>
      </c>
      <c r="E7" s="265" t="s">
        <v>296</v>
      </c>
      <c r="F7" s="502" t="s">
        <v>474</v>
      </c>
      <c r="G7" s="503" t="s">
        <v>475</v>
      </c>
      <c r="H7" s="266" t="s">
        <v>476</v>
      </c>
    </row>
    <row r="8" spans="1:11" ht="16.5">
      <c r="A8" s="273"/>
      <c r="B8" s="287"/>
      <c r="C8" s="288"/>
      <c r="D8" s="289"/>
      <c r="E8" s="290"/>
      <c r="F8" s="504"/>
      <c r="G8" s="504"/>
      <c r="H8" s="286"/>
    </row>
    <row r="9" spans="1:11" ht="16.5">
      <c r="A9" s="268"/>
      <c r="B9" s="269"/>
      <c r="C9" s="270" t="s">
        <v>423</v>
      </c>
      <c r="D9" s="271"/>
      <c r="E9" s="271"/>
      <c r="F9" s="505"/>
      <c r="G9" s="505"/>
      <c r="H9" s="272"/>
    </row>
    <row r="10" spans="1:11" ht="16.5">
      <c r="A10" s="273">
        <v>1</v>
      </c>
      <c r="B10" s="274"/>
      <c r="C10" s="275" t="s">
        <v>424</v>
      </c>
      <c r="D10" s="276" t="s">
        <v>34</v>
      </c>
      <c r="E10" s="277">
        <v>1</v>
      </c>
      <c r="F10" s="506">
        <v>0</v>
      </c>
      <c r="G10" s="506">
        <v>0</v>
      </c>
      <c r="H10" s="278">
        <f>(F10+G10)*E10</f>
        <v>0</v>
      </c>
    </row>
    <row r="11" spans="1:11" ht="16.5">
      <c r="A11" s="273">
        <v>2</v>
      </c>
      <c r="B11" s="274"/>
      <c r="C11" s="275" t="s">
        <v>425</v>
      </c>
      <c r="D11" s="276" t="s">
        <v>34</v>
      </c>
      <c r="E11" s="277">
        <v>1</v>
      </c>
      <c r="F11" s="506">
        <v>0</v>
      </c>
      <c r="G11" s="506">
        <v>0</v>
      </c>
      <c r="H11" s="278">
        <f t="shared" ref="H11:H33" si="0">(F11+G11)*E11</f>
        <v>0</v>
      </c>
    </row>
    <row r="12" spans="1:11" ht="16.5">
      <c r="A12" s="273">
        <v>3</v>
      </c>
      <c r="B12" s="274"/>
      <c r="C12" s="275" t="s">
        <v>426</v>
      </c>
      <c r="D12" s="276" t="s">
        <v>34</v>
      </c>
      <c r="E12" s="277">
        <v>1</v>
      </c>
      <c r="F12" s="506">
        <v>0</v>
      </c>
      <c r="G12" s="506">
        <v>0</v>
      </c>
      <c r="H12" s="278">
        <f t="shared" si="0"/>
        <v>0</v>
      </c>
    </row>
    <row r="13" spans="1:11" ht="16.5">
      <c r="A13" s="273">
        <v>4</v>
      </c>
      <c r="B13" s="274"/>
      <c r="C13" s="275" t="s">
        <v>427</v>
      </c>
      <c r="D13" s="276" t="s">
        <v>34</v>
      </c>
      <c r="E13" s="277">
        <v>1</v>
      </c>
      <c r="F13" s="506">
        <v>0</v>
      </c>
      <c r="G13" s="506">
        <v>0</v>
      </c>
      <c r="H13" s="278">
        <f t="shared" si="0"/>
        <v>0</v>
      </c>
    </row>
    <row r="14" spans="1:11" ht="25.5">
      <c r="A14" s="273">
        <v>5</v>
      </c>
      <c r="B14" s="274"/>
      <c r="C14" s="275" t="s">
        <v>428</v>
      </c>
      <c r="D14" s="276" t="s">
        <v>34</v>
      </c>
      <c r="E14" s="277">
        <v>1</v>
      </c>
      <c r="F14" s="506">
        <v>0</v>
      </c>
      <c r="G14" s="506">
        <v>0</v>
      </c>
      <c r="H14" s="278">
        <f t="shared" si="0"/>
        <v>0</v>
      </c>
    </row>
    <row r="15" spans="1:11" ht="16.5">
      <c r="A15" s="273">
        <v>6</v>
      </c>
      <c r="B15" s="274"/>
      <c r="C15" s="275" t="s">
        <v>429</v>
      </c>
      <c r="D15" s="276" t="s">
        <v>34</v>
      </c>
      <c r="E15" s="277">
        <v>1</v>
      </c>
      <c r="F15" s="506">
        <v>0</v>
      </c>
      <c r="G15" s="506">
        <v>0</v>
      </c>
      <c r="H15" s="278">
        <f t="shared" si="0"/>
        <v>0</v>
      </c>
    </row>
    <row r="16" spans="1:11" ht="25.5">
      <c r="A16" s="273">
        <v>7</v>
      </c>
      <c r="B16" s="274"/>
      <c r="C16" s="275" t="s">
        <v>430</v>
      </c>
      <c r="D16" s="276" t="s">
        <v>34</v>
      </c>
      <c r="E16" s="277">
        <v>1</v>
      </c>
      <c r="F16" s="506">
        <v>0</v>
      </c>
      <c r="G16" s="506">
        <v>0</v>
      </c>
      <c r="H16" s="278">
        <f t="shared" si="0"/>
        <v>0</v>
      </c>
    </row>
    <row r="17" spans="1:8" ht="16.5">
      <c r="A17" s="273">
        <v>8</v>
      </c>
      <c r="B17" s="274"/>
      <c r="C17" s="275" t="s">
        <v>431</v>
      </c>
      <c r="D17" s="276" t="s">
        <v>34</v>
      </c>
      <c r="E17" s="277">
        <v>1</v>
      </c>
      <c r="F17" s="506">
        <v>0</v>
      </c>
      <c r="G17" s="506">
        <v>0</v>
      </c>
      <c r="H17" s="278">
        <f t="shared" si="0"/>
        <v>0</v>
      </c>
    </row>
    <row r="18" spans="1:8" ht="16.5">
      <c r="A18" s="273">
        <v>9</v>
      </c>
      <c r="B18" s="274"/>
      <c r="C18" s="275" t="s">
        <v>432</v>
      </c>
      <c r="D18" s="276" t="s">
        <v>3</v>
      </c>
      <c r="E18" s="277">
        <v>70</v>
      </c>
      <c r="F18" s="506">
        <v>0</v>
      </c>
      <c r="G18" s="506">
        <v>0</v>
      </c>
      <c r="H18" s="278">
        <f t="shared" si="0"/>
        <v>0</v>
      </c>
    </row>
    <row r="19" spans="1:8" ht="16.5">
      <c r="A19" s="273">
        <v>10</v>
      </c>
      <c r="B19" s="274"/>
      <c r="C19" s="275" t="s">
        <v>433</v>
      </c>
      <c r="D19" s="276" t="s">
        <v>3</v>
      </c>
      <c r="E19" s="277">
        <v>215</v>
      </c>
      <c r="F19" s="506">
        <v>0</v>
      </c>
      <c r="G19" s="506">
        <v>0</v>
      </c>
      <c r="H19" s="278">
        <f t="shared" si="0"/>
        <v>0</v>
      </c>
    </row>
    <row r="20" spans="1:8" ht="16.5">
      <c r="A20" s="273">
        <v>11</v>
      </c>
      <c r="B20" s="274"/>
      <c r="C20" s="275" t="s">
        <v>434</v>
      </c>
      <c r="D20" s="276" t="s">
        <v>3</v>
      </c>
      <c r="E20" s="277">
        <v>215</v>
      </c>
      <c r="F20" s="506">
        <v>0</v>
      </c>
      <c r="G20" s="506">
        <v>0</v>
      </c>
      <c r="H20" s="278">
        <f t="shared" si="0"/>
        <v>0</v>
      </c>
    </row>
    <row r="21" spans="1:8" ht="16.5">
      <c r="A21" s="273">
        <v>12</v>
      </c>
      <c r="B21" s="274"/>
      <c r="C21" s="275" t="s">
        <v>435</v>
      </c>
      <c r="D21" s="276" t="s">
        <v>3</v>
      </c>
      <c r="E21" s="277">
        <v>70</v>
      </c>
      <c r="F21" s="506">
        <v>0</v>
      </c>
      <c r="G21" s="506">
        <v>0</v>
      </c>
      <c r="H21" s="278">
        <f t="shared" si="0"/>
        <v>0</v>
      </c>
    </row>
    <row r="22" spans="1:8" ht="16.5">
      <c r="A22" s="273">
        <v>13</v>
      </c>
      <c r="B22" s="274"/>
      <c r="C22" s="275" t="s">
        <v>436</v>
      </c>
      <c r="D22" s="276" t="s">
        <v>3</v>
      </c>
      <c r="E22" s="277">
        <v>120</v>
      </c>
      <c r="F22" s="506">
        <v>0</v>
      </c>
      <c r="G22" s="506">
        <v>0</v>
      </c>
      <c r="H22" s="278">
        <f t="shared" si="0"/>
        <v>0</v>
      </c>
    </row>
    <row r="23" spans="1:8" ht="16.5">
      <c r="A23" s="273">
        <v>15</v>
      </c>
      <c r="B23" s="279"/>
      <c r="C23" s="275" t="s">
        <v>437</v>
      </c>
      <c r="D23" s="276" t="s">
        <v>3</v>
      </c>
      <c r="E23" s="277">
        <v>120</v>
      </c>
      <c r="F23" s="506">
        <v>0</v>
      </c>
      <c r="G23" s="506">
        <v>0</v>
      </c>
      <c r="H23" s="278">
        <f t="shared" si="0"/>
        <v>0</v>
      </c>
    </row>
    <row r="24" spans="1:8" ht="16.5">
      <c r="A24" s="273">
        <v>17</v>
      </c>
      <c r="B24" s="274"/>
      <c r="C24" s="275" t="s">
        <v>438</v>
      </c>
      <c r="D24" s="276" t="s">
        <v>7</v>
      </c>
      <c r="E24" s="277">
        <v>360</v>
      </c>
      <c r="F24" s="506">
        <v>0</v>
      </c>
      <c r="G24" s="506">
        <v>0</v>
      </c>
      <c r="H24" s="278">
        <f t="shared" si="0"/>
        <v>0</v>
      </c>
    </row>
    <row r="25" spans="1:8" ht="16.5">
      <c r="A25" s="273">
        <v>18</v>
      </c>
      <c r="B25" s="274"/>
      <c r="C25" s="275" t="s">
        <v>439</v>
      </c>
      <c r="D25" s="276" t="s">
        <v>34</v>
      </c>
      <c r="E25" s="277">
        <v>5</v>
      </c>
      <c r="F25" s="506">
        <v>0</v>
      </c>
      <c r="G25" s="506">
        <v>0</v>
      </c>
      <c r="H25" s="278">
        <f t="shared" si="0"/>
        <v>0</v>
      </c>
    </row>
    <row r="26" spans="1:8" ht="16.5">
      <c r="A26" s="273">
        <v>19</v>
      </c>
      <c r="B26" s="274"/>
      <c r="C26" s="275" t="s">
        <v>440</v>
      </c>
      <c r="D26" s="276" t="s">
        <v>34</v>
      </c>
      <c r="E26" s="277">
        <v>1</v>
      </c>
      <c r="F26" s="506">
        <v>0</v>
      </c>
      <c r="G26" s="506">
        <v>0</v>
      </c>
      <c r="H26" s="278">
        <f t="shared" si="0"/>
        <v>0</v>
      </c>
    </row>
    <row r="27" spans="1:8" ht="16.5">
      <c r="A27" s="273">
        <v>20</v>
      </c>
      <c r="B27" s="274"/>
      <c r="C27" s="275" t="s">
        <v>441</v>
      </c>
      <c r="D27" s="276" t="s">
        <v>34</v>
      </c>
      <c r="E27" s="277">
        <v>6</v>
      </c>
      <c r="F27" s="506">
        <v>0</v>
      </c>
      <c r="G27" s="506">
        <v>0</v>
      </c>
      <c r="H27" s="278">
        <f t="shared" si="0"/>
        <v>0</v>
      </c>
    </row>
    <row r="28" spans="1:8" ht="16.5">
      <c r="A28" s="273">
        <v>21</v>
      </c>
      <c r="B28" s="274"/>
      <c r="C28" s="275" t="s">
        <v>442</v>
      </c>
      <c r="D28" s="276" t="s">
        <v>7</v>
      </c>
      <c r="E28" s="277">
        <v>50</v>
      </c>
      <c r="F28" s="506">
        <v>0</v>
      </c>
      <c r="G28" s="506">
        <v>0</v>
      </c>
      <c r="H28" s="278">
        <f t="shared" si="0"/>
        <v>0</v>
      </c>
    </row>
    <row r="29" spans="1:8" ht="16.5">
      <c r="A29" s="273">
        <v>22</v>
      </c>
      <c r="B29" s="274"/>
      <c r="C29" s="275" t="s">
        <v>443</v>
      </c>
      <c r="D29" s="276" t="s">
        <v>483</v>
      </c>
      <c r="E29" s="277">
        <v>1</v>
      </c>
      <c r="F29" s="506"/>
      <c r="G29" s="506">
        <v>0</v>
      </c>
      <c r="H29" s="278">
        <f t="shared" si="0"/>
        <v>0</v>
      </c>
    </row>
    <row r="30" spans="1:8" ht="16.5">
      <c r="A30" s="273">
        <v>23</v>
      </c>
      <c r="B30" s="274"/>
      <c r="C30" s="275" t="s">
        <v>444</v>
      </c>
      <c r="D30" s="276" t="s">
        <v>483</v>
      </c>
      <c r="E30" s="277">
        <v>1</v>
      </c>
      <c r="F30" s="506"/>
      <c r="G30" s="506">
        <v>0</v>
      </c>
      <c r="H30" s="278">
        <f t="shared" si="0"/>
        <v>0</v>
      </c>
    </row>
    <row r="31" spans="1:8" ht="16.5">
      <c r="A31" s="273">
        <v>24</v>
      </c>
      <c r="B31" s="274"/>
      <c r="C31" s="275" t="s">
        <v>445</v>
      </c>
      <c r="D31" s="276" t="s">
        <v>483</v>
      </c>
      <c r="E31" s="277">
        <v>1</v>
      </c>
      <c r="F31" s="506"/>
      <c r="G31" s="506">
        <v>0</v>
      </c>
      <c r="H31" s="278">
        <f t="shared" si="0"/>
        <v>0</v>
      </c>
    </row>
    <row r="32" spans="1:8" ht="16.5">
      <c r="A32" s="273">
        <v>25</v>
      </c>
      <c r="B32" s="274"/>
      <c r="C32" s="275" t="s">
        <v>446</v>
      </c>
      <c r="D32" s="276" t="s">
        <v>483</v>
      </c>
      <c r="E32" s="277">
        <v>1</v>
      </c>
      <c r="F32" s="506"/>
      <c r="G32" s="506">
        <v>0</v>
      </c>
      <c r="H32" s="278">
        <f t="shared" si="0"/>
        <v>0</v>
      </c>
    </row>
    <row r="33" spans="1:8" ht="16.5">
      <c r="A33" s="273">
        <v>26</v>
      </c>
      <c r="B33" s="274"/>
      <c r="C33" s="275" t="s">
        <v>447</v>
      </c>
      <c r="D33" s="276" t="s">
        <v>483</v>
      </c>
      <c r="E33" s="277">
        <v>1</v>
      </c>
      <c r="F33" s="506"/>
      <c r="G33" s="506">
        <v>0</v>
      </c>
      <c r="H33" s="278">
        <f t="shared" si="0"/>
        <v>0</v>
      </c>
    </row>
    <row r="34" spans="1:8" ht="16.5">
      <c r="A34" s="273"/>
      <c r="B34" s="287"/>
      <c r="C34" s="288"/>
      <c r="D34" s="289"/>
      <c r="E34" s="290"/>
      <c r="F34" s="504"/>
      <c r="G34" s="504"/>
      <c r="H34" s="286"/>
    </row>
    <row r="35" spans="1:8" ht="16.5">
      <c r="A35" s="268"/>
      <c r="B35" s="269"/>
      <c r="C35" s="270" t="s">
        <v>448</v>
      </c>
      <c r="D35" s="271"/>
      <c r="E35" s="271"/>
      <c r="F35" s="505"/>
      <c r="G35" s="505"/>
      <c r="H35" s="272"/>
    </row>
    <row r="36" spans="1:8" ht="16.5">
      <c r="A36" s="273">
        <v>1</v>
      </c>
      <c r="B36" s="274"/>
      <c r="C36" s="275" t="s">
        <v>449</v>
      </c>
      <c r="D36" s="276" t="s">
        <v>34</v>
      </c>
      <c r="E36" s="277">
        <v>1</v>
      </c>
      <c r="F36" s="506">
        <v>0</v>
      </c>
      <c r="G36" s="506">
        <v>0</v>
      </c>
      <c r="H36" s="278">
        <f t="shared" ref="H36:H54" si="1">(F36+G36)*E36</f>
        <v>0</v>
      </c>
    </row>
    <row r="37" spans="1:8" ht="16.5">
      <c r="A37" s="273">
        <v>2</v>
      </c>
      <c r="B37" s="274"/>
      <c r="C37" s="275" t="s">
        <v>450</v>
      </c>
      <c r="D37" s="276" t="s">
        <v>34</v>
      </c>
      <c r="E37" s="277">
        <v>1</v>
      </c>
      <c r="F37" s="506">
        <v>0</v>
      </c>
      <c r="G37" s="506">
        <v>0</v>
      </c>
      <c r="H37" s="278">
        <f t="shared" si="1"/>
        <v>0</v>
      </c>
    </row>
    <row r="38" spans="1:8" ht="16.5">
      <c r="A38" s="273">
        <v>3</v>
      </c>
      <c r="B38" s="274"/>
      <c r="C38" s="275" t="s">
        <v>451</v>
      </c>
      <c r="D38" s="276" t="s">
        <v>34</v>
      </c>
      <c r="E38" s="277">
        <v>1</v>
      </c>
      <c r="F38" s="506">
        <v>0</v>
      </c>
      <c r="G38" s="506">
        <v>0</v>
      </c>
      <c r="H38" s="278">
        <f t="shared" si="1"/>
        <v>0</v>
      </c>
    </row>
    <row r="39" spans="1:8" ht="16.5">
      <c r="A39" s="273">
        <v>4</v>
      </c>
      <c r="B39" s="274"/>
      <c r="C39" s="275" t="s">
        <v>452</v>
      </c>
      <c r="D39" s="276" t="s">
        <v>34</v>
      </c>
      <c r="E39" s="277">
        <v>1</v>
      </c>
      <c r="F39" s="506">
        <v>0</v>
      </c>
      <c r="G39" s="506">
        <v>0</v>
      </c>
      <c r="H39" s="278">
        <f t="shared" si="1"/>
        <v>0</v>
      </c>
    </row>
    <row r="40" spans="1:8" ht="16.5">
      <c r="A40" s="273">
        <v>5</v>
      </c>
      <c r="B40" s="274"/>
      <c r="C40" s="275" t="s">
        <v>453</v>
      </c>
      <c r="D40" s="276" t="s">
        <v>34</v>
      </c>
      <c r="E40" s="277">
        <v>1</v>
      </c>
      <c r="F40" s="506">
        <v>0</v>
      </c>
      <c r="G40" s="506">
        <v>0</v>
      </c>
      <c r="H40" s="278">
        <f t="shared" si="1"/>
        <v>0</v>
      </c>
    </row>
    <row r="41" spans="1:8" ht="16.5">
      <c r="A41" s="273">
        <v>6</v>
      </c>
      <c r="B41" s="274"/>
      <c r="C41" s="275" t="s">
        <v>454</v>
      </c>
      <c r="D41" s="276" t="s">
        <v>3</v>
      </c>
      <c r="E41" s="277">
        <v>215</v>
      </c>
      <c r="F41" s="506">
        <v>0</v>
      </c>
      <c r="G41" s="506">
        <v>0</v>
      </c>
      <c r="H41" s="278">
        <f t="shared" si="1"/>
        <v>0</v>
      </c>
    </row>
    <row r="42" spans="1:8" ht="16.5">
      <c r="A42" s="273">
        <v>7</v>
      </c>
      <c r="B42" s="274"/>
      <c r="C42" s="275" t="s">
        <v>455</v>
      </c>
      <c r="D42" s="276" t="s">
        <v>3</v>
      </c>
      <c r="E42" s="277">
        <v>215</v>
      </c>
      <c r="F42" s="506">
        <v>0</v>
      </c>
      <c r="G42" s="506">
        <v>0</v>
      </c>
      <c r="H42" s="278">
        <f t="shared" si="1"/>
        <v>0</v>
      </c>
    </row>
    <row r="43" spans="1:8" ht="16.5">
      <c r="A43" s="273">
        <v>8</v>
      </c>
      <c r="B43" s="274"/>
      <c r="C43" s="275" t="s">
        <v>436</v>
      </c>
      <c r="D43" s="276" t="s">
        <v>3</v>
      </c>
      <c r="E43" s="277">
        <v>215</v>
      </c>
      <c r="F43" s="506">
        <v>0</v>
      </c>
      <c r="G43" s="506">
        <v>0</v>
      </c>
      <c r="H43" s="278">
        <f t="shared" si="1"/>
        <v>0</v>
      </c>
    </row>
    <row r="44" spans="1:8" ht="16.5">
      <c r="A44" s="273">
        <v>10</v>
      </c>
      <c r="B44" s="279"/>
      <c r="C44" s="275" t="s">
        <v>437</v>
      </c>
      <c r="D44" s="276" t="s">
        <v>3</v>
      </c>
      <c r="E44" s="277">
        <v>215</v>
      </c>
      <c r="F44" s="506">
        <v>0</v>
      </c>
      <c r="G44" s="506">
        <v>0</v>
      </c>
      <c r="H44" s="278">
        <f t="shared" si="1"/>
        <v>0</v>
      </c>
    </row>
    <row r="45" spans="1:8" ht="16.5">
      <c r="A45" s="273">
        <v>12</v>
      </c>
      <c r="B45" s="274"/>
      <c r="C45" s="275" t="s">
        <v>438</v>
      </c>
      <c r="D45" s="276" t="s">
        <v>7</v>
      </c>
      <c r="E45" s="277">
        <v>280</v>
      </c>
      <c r="F45" s="506">
        <v>0</v>
      </c>
      <c r="G45" s="506">
        <v>0</v>
      </c>
      <c r="H45" s="278">
        <f t="shared" si="1"/>
        <v>0</v>
      </c>
    </row>
    <row r="46" spans="1:8" ht="16.5">
      <c r="A46" s="273">
        <v>13</v>
      </c>
      <c r="B46" s="274"/>
      <c r="C46" s="275" t="s">
        <v>439</v>
      </c>
      <c r="D46" s="276" t="s">
        <v>34</v>
      </c>
      <c r="E46" s="277">
        <v>1</v>
      </c>
      <c r="F46" s="506">
        <v>0</v>
      </c>
      <c r="G46" s="506">
        <v>0</v>
      </c>
      <c r="H46" s="278">
        <f t="shared" si="1"/>
        <v>0</v>
      </c>
    </row>
    <row r="47" spans="1:8" ht="16.5">
      <c r="A47" s="273">
        <v>14</v>
      </c>
      <c r="B47" s="274"/>
      <c r="C47" s="275" t="s">
        <v>440</v>
      </c>
      <c r="D47" s="276" t="s">
        <v>34</v>
      </c>
      <c r="E47" s="277">
        <v>1</v>
      </c>
      <c r="F47" s="506">
        <v>0</v>
      </c>
      <c r="G47" s="506">
        <v>0</v>
      </c>
      <c r="H47" s="278">
        <f t="shared" si="1"/>
        <v>0</v>
      </c>
    </row>
    <row r="48" spans="1:8" ht="16.5">
      <c r="A48" s="273">
        <v>15</v>
      </c>
      <c r="B48" s="274"/>
      <c r="C48" s="275" t="s">
        <v>441</v>
      </c>
      <c r="D48" s="276" t="s">
        <v>34</v>
      </c>
      <c r="E48" s="277">
        <v>2</v>
      </c>
      <c r="F48" s="506">
        <v>0</v>
      </c>
      <c r="G48" s="506">
        <v>0</v>
      </c>
      <c r="H48" s="278">
        <f t="shared" si="1"/>
        <v>0</v>
      </c>
    </row>
    <row r="49" spans="1:8" ht="16.5">
      <c r="A49" s="273">
        <v>16</v>
      </c>
      <c r="B49" s="274"/>
      <c r="C49" s="275" t="s">
        <v>442</v>
      </c>
      <c r="D49" s="276" t="s">
        <v>7</v>
      </c>
      <c r="E49" s="277">
        <v>44</v>
      </c>
      <c r="F49" s="506">
        <v>0</v>
      </c>
      <c r="G49" s="506">
        <v>0</v>
      </c>
      <c r="H49" s="278">
        <f t="shared" si="1"/>
        <v>0</v>
      </c>
    </row>
    <row r="50" spans="1:8" ht="16.5">
      <c r="A50" s="273">
        <v>17</v>
      </c>
      <c r="B50" s="274"/>
      <c r="C50" s="275" t="s">
        <v>443</v>
      </c>
      <c r="D50" s="276" t="s">
        <v>483</v>
      </c>
      <c r="E50" s="277">
        <v>1</v>
      </c>
      <c r="F50" s="506"/>
      <c r="G50" s="506">
        <v>0</v>
      </c>
      <c r="H50" s="278">
        <f t="shared" si="1"/>
        <v>0</v>
      </c>
    </row>
    <row r="51" spans="1:8" ht="16.5">
      <c r="A51" s="273">
        <v>18</v>
      </c>
      <c r="B51" s="274"/>
      <c r="C51" s="275" t="s">
        <v>444</v>
      </c>
      <c r="D51" s="276" t="s">
        <v>483</v>
      </c>
      <c r="E51" s="277">
        <v>1</v>
      </c>
      <c r="F51" s="506"/>
      <c r="G51" s="506">
        <v>0</v>
      </c>
      <c r="H51" s="278">
        <f t="shared" si="1"/>
        <v>0</v>
      </c>
    </row>
    <row r="52" spans="1:8" ht="16.5">
      <c r="A52" s="273">
        <v>19</v>
      </c>
      <c r="B52" s="274"/>
      <c r="C52" s="275" t="s">
        <v>445</v>
      </c>
      <c r="D52" s="276" t="s">
        <v>483</v>
      </c>
      <c r="E52" s="277">
        <v>1</v>
      </c>
      <c r="F52" s="506"/>
      <c r="G52" s="506">
        <v>0</v>
      </c>
      <c r="H52" s="278">
        <f t="shared" si="1"/>
        <v>0</v>
      </c>
    </row>
    <row r="53" spans="1:8" ht="16.5">
      <c r="A53" s="273">
        <v>20</v>
      </c>
      <c r="B53" s="274"/>
      <c r="C53" s="275" t="s">
        <v>446</v>
      </c>
      <c r="D53" s="276" t="s">
        <v>483</v>
      </c>
      <c r="E53" s="277">
        <v>1</v>
      </c>
      <c r="F53" s="506"/>
      <c r="G53" s="506">
        <v>0</v>
      </c>
      <c r="H53" s="278">
        <f t="shared" si="1"/>
        <v>0</v>
      </c>
    </row>
    <row r="54" spans="1:8" ht="16.5">
      <c r="A54" s="273">
        <v>21</v>
      </c>
      <c r="B54" s="274"/>
      <c r="C54" s="275" t="s">
        <v>447</v>
      </c>
      <c r="D54" s="276" t="s">
        <v>483</v>
      </c>
      <c r="E54" s="277">
        <v>1</v>
      </c>
      <c r="F54" s="506"/>
      <c r="G54" s="506">
        <v>0</v>
      </c>
      <c r="H54" s="278">
        <f t="shared" si="1"/>
        <v>0</v>
      </c>
    </row>
    <row r="55" spans="1:8" ht="16.5">
      <c r="A55" s="273">
        <v>22</v>
      </c>
      <c r="B55" s="287"/>
      <c r="C55" s="288" t="s">
        <v>482</v>
      </c>
      <c r="D55" s="289"/>
      <c r="E55" s="290"/>
      <c r="F55" s="504"/>
      <c r="G55" s="504"/>
      <c r="H55" s="286"/>
    </row>
    <row r="56" spans="1:8" ht="16.5">
      <c r="A56" s="268"/>
      <c r="B56" s="269"/>
      <c r="C56" s="270" t="s">
        <v>456</v>
      </c>
      <c r="D56" s="271"/>
      <c r="E56" s="271"/>
      <c r="F56" s="505"/>
      <c r="G56" s="505"/>
      <c r="H56" s="272"/>
    </row>
    <row r="57" spans="1:8" ht="16.5">
      <c r="A57" s="273">
        <v>1</v>
      </c>
      <c r="B57" s="274"/>
      <c r="C57" s="275" t="s">
        <v>457</v>
      </c>
      <c r="D57" s="276" t="s">
        <v>34</v>
      </c>
      <c r="E57" s="277">
        <v>1</v>
      </c>
      <c r="F57" s="506">
        <v>0</v>
      </c>
      <c r="G57" s="506">
        <v>0</v>
      </c>
      <c r="H57" s="278">
        <f t="shared" ref="H57:H75" si="2">(F57+G57)*E57</f>
        <v>0</v>
      </c>
    </row>
    <row r="58" spans="1:8" ht="16.5">
      <c r="A58" s="273">
        <v>2</v>
      </c>
      <c r="B58" s="274"/>
      <c r="C58" s="275" t="s">
        <v>458</v>
      </c>
      <c r="D58" s="276" t="s">
        <v>34</v>
      </c>
      <c r="E58" s="277">
        <v>1</v>
      </c>
      <c r="F58" s="506">
        <v>0</v>
      </c>
      <c r="G58" s="506">
        <v>0</v>
      </c>
      <c r="H58" s="278">
        <f t="shared" si="2"/>
        <v>0</v>
      </c>
    </row>
    <row r="59" spans="1:8" ht="16.5">
      <c r="A59" s="273">
        <v>3</v>
      </c>
      <c r="B59" s="274"/>
      <c r="C59" s="275" t="s">
        <v>459</v>
      </c>
      <c r="D59" s="276" t="s">
        <v>34</v>
      </c>
      <c r="E59" s="277">
        <v>1</v>
      </c>
      <c r="F59" s="506">
        <v>0</v>
      </c>
      <c r="G59" s="506">
        <v>0</v>
      </c>
      <c r="H59" s="278">
        <f t="shared" si="2"/>
        <v>0</v>
      </c>
    </row>
    <row r="60" spans="1:8" ht="16.5">
      <c r="A60" s="273">
        <v>4</v>
      </c>
      <c r="B60" s="274"/>
      <c r="C60" s="275" t="s">
        <v>460</v>
      </c>
      <c r="D60" s="276" t="s">
        <v>34</v>
      </c>
      <c r="E60" s="277">
        <v>1</v>
      </c>
      <c r="F60" s="506">
        <v>0</v>
      </c>
      <c r="G60" s="506">
        <v>0</v>
      </c>
      <c r="H60" s="278">
        <f t="shared" si="2"/>
        <v>0</v>
      </c>
    </row>
    <row r="61" spans="1:8" ht="16.5">
      <c r="A61" s="273">
        <v>5</v>
      </c>
      <c r="B61" s="274"/>
      <c r="C61" s="275" t="s">
        <v>461</v>
      </c>
      <c r="D61" s="276" t="s">
        <v>34</v>
      </c>
      <c r="E61" s="277">
        <v>1</v>
      </c>
      <c r="F61" s="506">
        <v>0</v>
      </c>
      <c r="G61" s="506">
        <v>0</v>
      </c>
      <c r="H61" s="278">
        <f t="shared" si="2"/>
        <v>0</v>
      </c>
    </row>
    <row r="62" spans="1:8" ht="16.5">
      <c r="A62" s="273">
        <v>6</v>
      </c>
      <c r="B62" s="274"/>
      <c r="C62" s="275" t="s">
        <v>462</v>
      </c>
      <c r="D62" s="276" t="s">
        <v>34</v>
      </c>
      <c r="E62" s="277">
        <v>1</v>
      </c>
      <c r="F62" s="506">
        <v>0</v>
      </c>
      <c r="G62" s="506">
        <v>0</v>
      </c>
      <c r="H62" s="278">
        <f t="shared" si="2"/>
        <v>0</v>
      </c>
    </row>
    <row r="63" spans="1:8" ht="16.5">
      <c r="A63" s="273">
        <v>7</v>
      </c>
      <c r="B63" s="274"/>
      <c r="C63" s="275" t="s">
        <v>463</v>
      </c>
      <c r="D63" s="276" t="s">
        <v>3</v>
      </c>
      <c r="E63" s="277">
        <v>350</v>
      </c>
      <c r="F63" s="506">
        <v>0</v>
      </c>
      <c r="G63" s="506">
        <v>0</v>
      </c>
      <c r="H63" s="278">
        <f t="shared" si="2"/>
        <v>0</v>
      </c>
    </row>
    <row r="64" spans="1:8" ht="16.5">
      <c r="A64" s="273">
        <v>8</v>
      </c>
      <c r="B64" s="274"/>
      <c r="C64" s="275" t="s">
        <v>436</v>
      </c>
      <c r="D64" s="276" t="s">
        <v>3</v>
      </c>
      <c r="E64" s="277">
        <v>150</v>
      </c>
      <c r="F64" s="506">
        <v>0</v>
      </c>
      <c r="G64" s="506">
        <v>0</v>
      </c>
      <c r="H64" s="278">
        <f t="shared" si="2"/>
        <v>0</v>
      </c>
    </row>
    <row r="65" spans="1:8" ht="16.5">
      <c r="A65" s="273">
        <v>10</v>
      </c>
      <c r="B65" s="279"/>
      <c r="C65" s="275" t="s">
        <v>437</v>
      </c>
      <c r="D65" s="276" t="s">
        <v>3</v>
      </c>
      <c r="E65" s="277">
        <v>40</v>
      </c>
      <c r="F65" s="506">
        <v>0</v>
      </c>
      <c r="G65" s="506">
        <v>0</v>
      </c>
      <c r="H65" s="278">
        <f t="shared" si="2"/>
        <v>0</v>
      </c>
    </row>
    <row r="66" spans="1:8" ht="16.5">
      <c r="A66" s="273">
        <v>12</v>
      </c>
      <c r="B66" s="274"/>
      <c r="C66" s="275" t="s">
        <v>438</v>
      </c>
      <c r="D66" s="276" t="s">
        <v>7</v>
      </c>
      <c r="E66" s="277">
        <v>40</v>
      </c>
      <c r="F66" s="506">
        <v>0</v>
      </c>
      <c r="G66" s="506">
        <v>0</v>
      </c>
      <c r="H66" s="278">
        <f t="shared" si="2"/>
        <v>0</v>
      </c>
    </row>
    <row r="67" spans="1:8" ht="16.5">
      <c r="A67" s="273">
        <v>13</v>
      </c>
      <c r="B67" s="274"/>
      <c r="C67" s="275" t="s">
        <v>439</v>
      </c>
      <c r="D67" s="276" t="s">
        <v>34</v>
      </c>
      <c r="E67" s="277">
        <v>3</v>
      </c>
      <c r="F67" s="506">
        <v>0</v>
      </c>
      <c r="G67" s="506">
        <v>0</v>
      </c>
      <c r="H67" s="278">
        <f t="shared" si="2"/>
        <v>0</v>
      </c>
    </row>
    <row r="68" spans="1:8" ht="16.5">
      <c r="A68" s="273">
        <v>14</v>
      </c>
      <c r="B68" s="274"/>
      <c r="C68" s="275" t="s">
        <v>440</v>
      </c>
      <c r="D68" s="276" t="s">
        <v>34</v>
      </c>
      <c r="E68" s="277">
        <v>1</v>
      </c>
      <c r="F68" s="506">
        <v>0</v>
      </c>
      <c r="G68" s="506">
        <v>0</v>
      </c>
      <c r="H68" s="278">
        <f t="shared" si="2"/>
        <v>0</v>
      </c>
    </row>
    <row r="69" spans="1:8" ht="16.5">
      <c r="A69" s="273">
        <v>15</v>
      </c>
      <c r="B69" s="274"/>
      <c r="C69" s="275" t="s">
        <v>441</v>
      </c>
      <c r="D69" s="276" t="s">
        <v>34</v>
      </c>
      <c r="E69" s="277">
        <v>4</v>
      </c>
      <c r="F69" s="506">
        <v>0</v>
      </c>
      <c r="G69" s="506">
        <v>0</v>
      </c>
      <c r="H69" s="278">
        <f t="shared" si="2"/>
        <v>0</v>
      </c>
    </row>
    <row r="70" spans="1:8" ht="16.5">
      <c r="A70" s="273">
        <v>16</v>
      </c>
      <c r="B70" s="274"/>
      <c r="C70" s="275" t="s">
        <v>442</v>
      </c>
      <c r="D70" s="276" t="s">
        <v>7</v>
      </c>
      <c r="E70" s="277">
        <v>21</v>
      </c>
      <c r="F70" s="506">
        <v>0</v>
      </c>
      <c r="G70" s="506">
        <v>0</v>
      </c>
      <c r="H70" s="278">
        <f t="shared" si="2"/>
        <v>0</v>
      </c>
    </row>
    <row r="71" spans="1:8" ht="16.5">
      <c r="A71" s="273">
        <v>17</v>
      </c>
      <c r="B71" s="274"/>
      <c r="C71" s="275" t="s">
        <v>443</v>
      </c>
      <c r="D71" s="276" t="s">
        <v>483</v>
      </c>
      <c r="E71" s="277">
        <v>1</v>
      </c>
      <c r="F71" s="506"/>
      <c r="G71" s="506">
        <v>0</v>
      </c>
      <c r="H71" s="278">
        <f t="shared" si="2"/>
        <v>0</v>
      </c>
    </row>
    <row r="72" spans="1:8" ht="16.5">
      <c r="A72" s="273">
        <v>18</v>
      </c>
      <c r="B72" s="274"/>
      <c r="C72" s="275" t="s">
        <v>444</v>
      </c>
      <c r="D72" s="276" t="s">
        <v>483</v>
      </c>
      <c r="E72" s="277">
        <v>1</v>
      </c>
      <c r="F72" s="506"/>
      <c r="G72" s="506">
        <v>0</v>
      </c>
      <c r="H72" s="278">
        <f t="shared" si="2"/>
        <v>0</v>
      </c>
    </row>
    <row r="73" spans="1:8" ht="16.5">
      <c r="A73" s="273">
        <v>19</v>
      </c>
      <c r="B73" s="274"/>
      <c r="C73" s="275" t="s">
        <v>445</v>
      </c>
      <c r="D73" s="276" t="s">
        <v>483</v>
      </c>
      <c r="E73" s="277">
        <v>1</v>
      </c>
      <c r="F73" s="506"/>
      <c r="G73" s="506">
        <v>0</v>
      </c>
      <c r="H73" s="278">
        <f t="shared" si="2"/>
        <v>0</v>
      </c>
    </row>
    <row r="74" spans="1:8" ht="16.5">
      <c r="A74" s="273">
        <v>20</v>
      </c>
      <c r="B74" s="274"/>
      <c r="C74" s="275" t="s">
        <v>446</v>
      </c>
      <c r="D74" s="276" t="s">
        <v>483</v>
      </c>
      <c r="E74" s="277">
        <v>1</v>
      </c>
      <c r="F74" s="506"/>
      <c r="G74" s="506">
        <v>0</v>
      </c>
      <c r="H74" s="278">
        <f t="shared" si="2"/>
        <v>0</v>
      </c>
    </row>
    <row r="75" spans="1:8" ht="16.5">
      <c r="A75" s="273">
        <v>21</v>
      </c>
      <c r="B75" s="274"/>
      <c r="C75" s="275" t="s">
        <v>447</v>
      </c>
      <c r="D75" s="276" t="s">
        <v>483</v>
      </c>
      <c r="E75" s="277">
        <v>1</v>
      </c>
      <c r="F75" s="506"/>
      <c r="G75" s="506">
        <v>0</v>
      </c>
      <c r="H75" s="278">
        <f t="shared" si="2"/>
        <v>0</v>
      </c>
    </row>
    <row r="76" spans="1:8" ht="16.5">
      <c r="A76" s="273"/>
      <c r="B76" s="287"/>
      <c r="C76" s="288"/>
      <c r="D76" s="289"/>
      <c r="E76" s="290"/>
      <c r="F76" s="504"/>
      <c r="G76" s="504"/>
      <c r="H76" s="286"/>
    </row>
    <row r="77" spans="1:8" ht="16.5">
      <c r="A77" s="268"/>
      <c r="B77" s="268"/>
      <c r="C77" s="270" t="s">
        <v>464</v>
      </c>
      <c r="D77" s="271"/>
      <c r="E77" s="271"/>
      <c r="F77" s="505"/>
      <c r="G77" s="505"/>
      <c r="H77" s="272"/>
    </row>
    <row r="78" spans="1:8" ht="16.5">
      <c r="A78" s="273">
        <v>1</v>
      </c>
      <c r="B78" s="274"/>
      <c r="C78" s="275" t="s">
        <v>464</v>
      </c>
      <c r="D78" s="276" t="s">
        <v>34</v>
      </c>
      <c r="E78" s="277">
        <v>1</v>
      </c>
      <c r="F78" s="506">
        <v>0</v>
      </c>
      <c r="G78" s="506">
        <v>0</v>
      </c>
      <c r="H78" s="278">
        <f t="shared" ref="H78:H83" si="3">(F78+G78)*E78</f>
        <v>0</v>
      </c>
    </row>
    <row r="79" spans="1:8" ht="16.5">
      <c r="A79" s="273">
        <v>3</v>
      </c>
      <c r="B79" s="274"/>
      <c r="C79" s="275" t="s">
        <v>443</v>
      </c>
      <c r="D79" s="276" t="s">
        <v>483</v>
      </c>
      <c r="E79" s="277">
        <v>1</v>
      </c>
      <c r="F79" s="506"/>
      <c r="G79" s="506">
        <v>0</v>
      </c>
      <c r="H79" s="278">
        <f t="shared" si="3"/>
        <v>0</v>
      </c>
    </row>
    <row r="80" spans="1:8" ht="16.5">
      <c r="A80" s="273">
        <v>4</v>
      </c>
      <c r="B80" s="274"/>
      <c r="C80" s="275" t="s">
        <v>444</v>
      </c>
      <c r="D80" s="276" t="s">
        <v>483</v>
      </c>
      <c r="E80" s="277">
        <v>1</v>
      </c>
      <c r="F80" s="506"/>
      <c r="G80" s="506">
        <v>0</v>
      </c>
      <c r="H80" s="278">
        <f t="shared" si="3"/>
        <v>0</v>
      </c>
    </row>
    <row r="81" spans="1:8" ht="16.5">
      <c r="A81" s="273">
        <v>5</v>
      </c>
      <c r="B81" s="274"/>
      <c r="C81" s="275" t="s">
        <v>445</v>
      </c>
      <c r="D81" s="276" t="s">
        <v>483</v>
      </c>
      <c r="E81" s="277">
        <v>1</v>
      </c>
      <c r="F81" s="506"/>
      <c r="G81" s="506">
        <v>0</v>
      </c>
      <c r="H81" s="278">
        <f t="shared" si="3"/>
        <v>0</v>
      </c>
    </row>
    <row r="82" spans="1:8" ht="16.5">
      <c r="A82" s="273">
        <v>6</v>
      </c>
      <c r="B82" s="274"/>
      <c r="C82" s="275" t="s">
        <v>446</v>
      </c>
      <c r="D82" s="276" t="s">
        <v>483</v>
      </c>
      <c r="E82" s="277">
        <v>1</v>
      </c>
      <c r="F82" s="506"/>
      <c r="G82" s="506">
        <v>0</v>
      </c>
      <c r="H82" s="278">
        <f t="shared" si="3"/>
        <v>0</v>
      </c>
    </row>
    <row r="83" spans="1:8" ht="16.5">
      <c r="A83" s="280">
        <v>7</v>
      </c>
      <c r="B83" s="281"/>
      <c r="C83" s="282" t="s">
        <v>447</v>
      </c>
      <c r="D83" s="283" t="s">
        <v>483</v>
      </c>
      <c r="E83" s="284">
        <v>1</v>
      </c>
      <c r="F83" s="507"/>
      <c r="G83" s="507">
        <v>0</v>
      </c>
      <c r="H83" s="285">
        <f t="shared" si="3"/>
        <v>0</v>
      </c>
    </row>
    <row r="84" spans="1:8">
      <c r="H84" s="346"/>
    </row>
    <row r="85" spans="1:8" ht="16.5">
      <c r="A85" s="268"/>
      <c r="B85" s="268"/>
      <c r="C85" s="270" t="s">
        <v>484</v>
      </c>
      <c r="D85" s="271"/>
      <c r="E85" s="271"/>
      <c r="F85" s="505"/>
      <c r="G85" s="505"/>
      <c r="H85" s="272"/>
    </row>
    <row r="86" spans="1:8" ht="16.5">
      <c r="A86" s="261">
        <v>1</v>
      </c>
      <c r="B86" s="262"/>
      <c r="C86" s="263" t="s">
        <v>484</v>
      </c>
      <c r="D86" s="264" t="s">
        <v>483</v>
      </c>
      <c r="E86" s="265">
        <v>1</v>
      </c>
      <c r="F86" s="502">
        <v>0</v>
      </c>
      <c r="G86" s="502">
        <v>0</v>
      </c>
      <c r="H86" s="344">
        <f t="shared" ref="H86" si="4">(F86+G86)*E86</f>
        <v>0</v>
      </c>
    </row>
    <row r="87" spans="1:8" ht="16.5">
      <c r="A87" s="273"/>
      <c r="B87" s="274"/>
      <c r="C87" s="275"/>
      <c r="D87" s="276"/>
      <c r="E87" s="277"/>
      <c r="F87" s="506"/>
      <c r="G87" s="506"/>
      <c r="H87" s="345"/>
    </row>
    <row r="88" spans="1:8" ht="16.5">
      <c r="A88" s="268"/>
      <c r="B88" s="268"/>
      <c r="C88" s="270" t="s">
        <v>485</v>
      </c>
      <c r="D88" s="271"/>
      <c r="E88" s="271"/>
      <c r="F88" s="505"/>
      <c r="G88" s="505"/>
      <c r="H88" s="272"/>
    </row>
    <row r="89" spans="1:8" ht="16.5">
      <c r="A89" s="261">
        <v>1</v>
      </c>
      <c r="B89" s="262"/>
      <c r="C89" s="263" t="s">
        <v>486</v>
      </c>
      <c r="D89" s="264" t="s">
        <v>483</v>
      </c>
      <c r="E89" s="265">
        <v>1</v>
      </c>
      <c r="F89" s="502">
        <v>0</v>
      </c>
      <c r="G89" s="502">
        <v>0</v>
      </c>
      <c r="H89" s="344">
        <f t="shared" ref="H89" si="5">(F89+G89)*E89</f>
        <v>0</v>
      </c>
    </row>
    <row r="90" spans="1:8" ht="16.5">
      <c r="A90" s="261">
        <v>2</v>
      </c>
      <c r="B90" s="262"/>
      <c r="C90" s="263" t="s">
        <v>488</v>
      </c>
      <c r="D90" s="264" t="s">
        <v>3</v>
      </c>
      <c r="E90" s="265">
        <v>120</v>
      </c>
      <c r="F90" s="502">
        <v>0</v>
      </c>
      <c r="G90" s="502">
        <v>0</v>
      </c>
      <c r="H90" s="344">
        <f t="shared" ref="H90" si="6">(F90+G90)*E90</f>
        <v>0</v>
      </c>
    </row>
    <row r="91" spans="1:8" ht="16.5">
      <c r="A91" s="261">
        <v>3</v>
      </c>
      <c r="B91" s="262"/>
      <c r="C91" s="263" t="s">
        <v>487</v>
      </c>
      <c r="D91" s="264" t="s">
        <v>34</v>
      </c>
      <c r="E91" s="265">
        <v>2</v>
      </c>
      <c r="F91" s="502">
        <v>0</v>
      </c>
      <c r="G91" s="502">
        <v>0</v>
      </c>
      <c r="H91" s="344">
        <f t="shared" ref="H91" si="7">(F91+G91)*E91</f>
        <v>0</v>
      </c>
    </row>
    <row r="92" spans="1:8" ht="16.5">
      <c r="A92" s="261">
        <v>4</v>
      </c>
      <c r="B92" s="262"/>
      <c r="C92" s="263" t="s">
        <v>489</v>
      </c>
      <c r="D92" s="264" t="s">
        <v>3</v>
      </c>
      <c r="E92" s="265">
        <v>60</v>
      </c>
      <c r="F92" s="502">
        <v>0</v>
      </c>
      <c r="G92" s="502">
        <v>0</v>
      </c>
      <c r="H92" s="344">
        <f t="shared" ref="H92" si="8">(F92+G92)*E92</f>
        <v>0</v>
      </c>
    </row>
  </sheetData>
  <sheetProtection password="CA50" sheet="1" objects="1" scenarios="1"/>
  <pageMargins left="0.70866141732283472" right="0.70866141732283472" top="0.78740157480314965" bottom="0.78740157480314965" header="0.31496062992125984" footer="0.31496062992125984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35"/>
  <sheetViews>
    <sheetView workbookViewId="0">
      <selection activeCell="K23" sqref="K23"/>
    </sheetView>
  </sheetViews>
  <sheetFormatPr defaultRowHeight="16.5"/>
  <cols>
    <col min="1" max="1" width="5.7109375" style="212" customWidth="1"/>
    <col min="2" max="2" width="14.42578125" style="212" customWidth="1"/>
    <col min="3" max="3" width="63.28515625" style="212" customWidth="1"/>
    <col min="4" max="4" width="5.7109375" style="212" customWidth="1"/>
    <col min="5" max="5" width="8.7109375" style="213" customWidth="1"/>
    <col min="6" max="6" width="17.85546875" style="520" customWidth="1"/>
    <col min="7" max="7" width="18.140625" style="214" customWidth="1"/>
    <col min="8" max="16384" width="9.140625" style="180"/>
  </cols>
  <sheetData>
    <row r="1" spans="1:11" s="175" customFormat="1" ht="30">
      <c r="A1" s="242"/>
      <c r="B1" s="291" t="s">
        <v>57</v>
      </c>
      <c r="C1" s="292" t="s">
        <v>63</v>
      </c>
      <c r="F1" s="509"/>
    </row>
    <row r="2" spans="1:11" s="175" customFormat="1" ht="18.75" customHeight="1">
      <c r="A2" s="242"/>
      <c r="B2" s="293" t="s">
        <v>65</v>
      </c>
      <c r="C2" s="294" t="s">
        <v>64</v>
      </c>
      <c r="F2" s="509"/>
    </row>
    <row r="3" spans="1:11" s="148" customFormat="1" ht="15">
      <c r="A3" s="142"/>
      <c r="B3" s="295" t="s">
        <v>478</v>
      </c>
      <c r="C3" s="143"/>
      <c r="D3" s="146"/>
      <c r="E3" s="146"/>
      <c r="F3" s="498"/>
      <c r="G3" s="146"/>
      <c r="H3" s="146"/>
      <c r="I3" s="146"/>
      <c r="J3" s="147"/>
      <c r="K3" s="147"/>
    </row>
    <row r="4" spans="1:11" ht="10.5" customHeight="1" thickBot="1">
      <c r="A4" s="176"/>
      <c r="B4" s="176"/>
      <c r="C4" s="177"/>
      <c r="D4" s="178"/>
      <c r="E4" s="179"/>
      <c r="F4" s="510"/>
      <c r="G4" s="313"/>
    </row>
    <row r="5" spans="1:11" ht="17.25" thickBot="1">
      <c r="A5" s="308" t="s">
        <v>39</v>
      </c>
      <c r="B5" s="309" t="s">
        <v>59</v>
      </c>
      <c r="C5" s="310" t="s">
        <v>40</v>
      </c>
      <c r="D5" s="311" t="s">
        <v>5</v>
      </c>
      <c r="E5" s="311" t="s">
        <v>380</v>
      </c>
      <c r="F5" s="511" t="s">
        <v>381</v>
      </c>
      <c r="G5" s="312" t="s">
        <v>382</v>
      </c>
    </row>
    <row r="6" spans="1:11" ht="82.5">
      <c r="A6" s="296">
        <v>1</v>
      </c>
      <c r="B6" s="185" t="s">
        <v>384</v>
      </c>
      <c r="C6" s="186" t="s">
        <v>385</v>
      </c>
      <c r="D6" s="187" t="s">
        <v>34</v>
      </c>
      <c r="E6" s="188">
        <v>1</v>
      </c>
      <c r="F6" s="512">
        <v>0</v>
      </c>
      <c r="G6" s="297">
        <f>F6*E6</f>
        <v>0</v>
      </c>
    </row>
    <row r="7" spans="1:11">
      <c r="A7" s="298">
        <v>2</v>
      </c>
      <c r="B7" s="189"/>
      <c r="C7" s="190" t="s">
        <v>386</v>
      </c>
      <c r="D7" s="191" t="s">
        <v>34</v>
      </c>
      <c r="E7" s="192">
        <v>1</v>
      </c>
      <c r="F7" s="513">
        <v>0</v>
      </c>
      <c r="G7" s="299">
        <f t="shared" ref="G7:G32" si="0">F7*E7</f>
        <v>0</v>
      </c>
    </row>
    <row r="8" spans="1:11">
      <c r="A8" s="296">
        <v>3</v>
      </c>
      <c r="B8" s="189" t="s">
        <v>387</v>
      </c>
      <c r="C8" s="193" t="s">
        <v>388</v>
      </c>
      <c r="D8" s="194" t="s">
        <v>34</v>
      </c>
      <c r="E8" s="192">
        <v>1</v>
      </c>
      <c r="F8" s="513">
        <v>0</v>
      </c>
      <c r="G8" s="299">
        <f t="shared" si="0"/>
        <v>0</v>
      </c>
    </row>
    <row r="9" spans="1:11">
      <c r="A9" s="298">
        <v>4</v>
      </c>
      <c r="B9" s="189"/>
      <c r="C9" s="190" t="s">
        <v>386</v>
      </c>
      <c r="D9" s="191" t="s">
        <v>34</v>
      </c>
      <c r="E9" s="192">
        <v>1</v>
      </c>
      <c r="F9" s="513">
        <v>0</v>
      </c>
      <c r="G9" s="299">
        <f t="shared" si="0"/>
        <v>0</v>
      </c>
    </row>
    <row r="10" spans="1:11" s="195" customFormat="1" ht="80.25" customHeight="1">
      <c r="A10" s="296">
        <v>5</v>
      </c>
      <c r="B10" s="189" t="s">
        <v>389</v>
      </c>
      <c r="C10" s="193"/>
      <c r="D10" s="194" t="s">
        <v>34</v>
      </c>
      <c r="E10" s="192"/>
      <c r="F10" s="513"/>
      <c r="G10" s="299">
        <f t="shared" si="0"/>
        <v>0</v>
      </c>
    </row>
    <row r="11" spans="1:11" s="195" customFormat="1">
      <c r="A11" s="298">
        <v>6</v>
      </c>
      <c r="B11" s="189"/>
      <c r="C11" s="190" t="s">
        <v>386</v>
      </c>
      <c r="D11" s="191" t="s">
        <v>34</v>
      </c>
      <c r="E11" s="192"/>
      <c r="F11" s="513"/>
      <c r="G11" s="299">
        <f t="shared" si="0"/>
        <v>0</v>
      </c>
    </row>
    <row r="12" spans="1:11" s="195" customFormat="1" ht="83.25" customHeight="1">
      <c r="A12" s="296">
        <v>7</v>
      </c>
      <c r="B12" s="189" t="s">
        <v>390</v>
      </c>
      <c r="C12" s="193" t="s">
        <v>391</v>
      </c>
      <c r="D12" s="194" t="s">
        <v>34</v>
      </c>
      <c r="E12" s="192">
        <v>90</v>
      </c>
      <c r="F12" s="513">
        <v>0</v>
      </c>
      <c r="G12" s="299">
        <f t="shared" si="0"/>
        <v>0</v>
      </c>
    </row>
    <row r="13" spans="1:11" s="195" customFormat="1">
      <c r="A13" s="298">
        <v>8</v>
      </c>
      <c r="B13" s="189"/>
      <c r="C13" s="190" t="s">
        <v>386</v>
      </c>
      <c r="D13" s="191" t="s">
        <v>34</v>
      </c>
      <c r="E13" s="192">
        <v>90</v>
      </c>
      <c r="F13" s="513">
        <v>0</v>
      </c>
      <c r="G13" s="299">
        <f t="shared" si="0"/>
        <v>0</v>
      </c>
    </row>
    <row r="14" spans="1:11" s="195" customFormat="1">
      <c r="A14" s="296">
        <v>9</v>
      </c>
      <c r="B14" s="189" t="s">
        <v>392</v>
      </c>
      <c r="C14" s="193" t="s">
        <v>393</v>
      </c>
      <c r="D14" s="194" t="s">
        <v>34</v>
      </c>
      <c r="E14" s="192">
        <v>90</v>
      </c>
      <c r="F14" s="513">
        <v>0</v>
      </c>
      <c r="G14" s="299">
        <f t="shared" si="0"/>
        <v>0</v>
      </c>
    </row>
    <row r="15" spans="1:11" s="195" customFormat="1">
      <c r="A15" s="298">
        <v>10</v>
      </c>
      <c r="B15" s="189"/>
      <c r="C15" s="190" t="s">
        <v>386</v>
      </c>
      <c r="D15" s="191" t="s">
        <v>34</v>
      </c>
      <c r="E15" s="192">
        <v>90</v>
      </c>
      <c r="F15" s="513">
        <v>0</v>
      </c>
      <c r="G15" s="299">
        <f t="shared" si="0"/>
        <v>0</v>
      </c>
    </row>
    <row r="16" spans="1:11" s="195" customFormat="1" ht="33" customHeight="1">
      <c r="A16" s="296">
        <v>11</v>
      </c>
      <c r="B16" s="189" t="s">
        <v>394</v>
      </c>
      <c r="C16" s="193"/>
      <c r="D16" s="194" t="s">
        <v>34</v>
      </c>
      <c r="E16" s="192"/>
      <c r="F16" s="513"/>
      <c r="G16" s="299">
        <f t="shared" si="0"/>
        <v>0</v>
      </c>
    </row>
    <row r="17" spans="1:7" s="195" customFormat="1">
      <c r="A17" s="298">
        <v>12</v>
      </c>
      <c r="B17" s="189"/>
      <c r="C17" s="190" t="s">
        <v>386</v>
      </c>
      <c r="D17" s="191" t="s">
        <v>34</v>
      </c>
      <c r="E17" s="192"/>
      <c r="F17" s="513"/>
      <c r="G17" s="299">
        <f t="shared" si="0"/>
        <v>0</v>
      </c>
    </row>
    <row r="18" spans="1:7" ht="33" customHeight="1">
      <c r="A18" s="296">
        <v>13</v>
      </c>
      <c r="B18" s="196" t="s">
        <v>395</v>
      </c>
      <c r="C18" s="193" t="s">
        <v>396</v>
      </c>
      <c r="D18" s="194" t="s">
        <v>3</v>
      </c>
      <c r="E18" s="192">
        <v>850</v>
      </c>
      <c r="F18" s="513">
        <v>0</v>
      </c>
      <c r="G18" s="299">
        <f t="shared" si="0"/>
        <v>0</v>
      </c>
    </row>
    <row r="19" spans="1:7">
      <c r="A19" s="298">
        <v>14</v>
      </c>
      <c r="B19" s="197"/>
      <c r="C19" s="190" t="s">
        <v>386</v>
      </c>
      <c r="D19" s="191" t="s">
        <v>3</v>
      </c>
      <c r="E19" s="192">
        <v>850</v>
      </c>
      <c r="F19" s="513">
        <v>0</v>
      </c>
      <c r="G19" s="299">
        <f t="shared" si="0"/>
        <v>0</v>
      </c>
    </row>
    <row r="20" spans="1:7" ht="30" customHeight="1">
      <c r="A20" s="296">
        <v>15</v>
      </c>
      <c r="B20" s="197"/>
      <c r="C20" s="193" t="s">
        <v>397</v>
      </c>
      <c r="D20" s="194" t="s">
        <v>398</v>
      </c>
      <c r="E20" s="192">
        <v>2500</v>
      </c>
      <c r="F20" s="513">
        <v>0</v>
      </c>
      <c r="G20" s="299">
        <f t="shared" si="0"/>
        <v>0</v>
      </c>
    </row>
    <row r="21" spans="1:7">
      <c r="A21" s="298">
        <v>16</v>
      </c>
      <c r="B21" s="197"/>
      <c r="C21" s="190" t="s">
        <v>386</v>
      </c>
      <c r="D21" s="191" t="s">
        <v>398</v>
      </c>
      <c r="E21" s="192">
        <v>2500</v>
      </c>
      <c r="F21" s="513">
        <v>0</v>
      </c>
      <c r="G21" s="299">
        <f t="shared" si="0"/>
        <v>0</v>
      </c>
    </row>
    <row r="22" spans="1:7" ht="32.25" customHeight="1">
      <c r="A22" s="296">
        <v>17</v>
      </c>
      <c r="B22" s="197"/>
      <c r="C22" s="193" t="s">
        <v>399</v>
      </c>
      <c r="D22" s="194" t="s">
        <v>3</v>
      </c>
      <c r="E22" s="192">
        <v>50</v>
      </c>
      <c r="F22" s="513">
        <v>0</v>
      </c>
      <c r="G22" s="299">
        <f t="shared" si="0"/>
        <v>0</v>
      </c>
    </row>
    <row r="23" spans="1:7">
      <c r="A23" s="298">
        <v>18</v>
      </c>
      <c r="B23" s="197"/>
      <c r="C23" s="190" t="s">
        <v>386</v>
      </c>
      <c r="D23" s="191" t="s">
        <v>3</v>
      </c>
      <c r="E23" s="192">
        <v>50</v>
      </c>
      <c r="F23" s="513">
        <v>0</v>
      </c>
      <c r="G23" s="299">
        <f t="shared" si="0"/>
        <v>0</v>
      </c>
    </row>
    <row r="24" spans="1:7" ht="17.25" thickBot="1">
      <c r="A24" s="300"/>
      <c r="B24" s="198"/>
      <c r="C24" s="199"/>
      <c r="D24" s="200"/>
      <c r="E24" s="201"/>
      <c r="F24" s="514"/>
      <c r="G24" s="301"/>
    </row>
    <row r="25" spans="1:7" ht="17.25" thickBot="1">
      <c r="A25" s="181" t="s">
        <v>383</v>
      </c>
      <c r="B25" s="182"/>
      <c r="C25" s="202" t="s">
        <v>400</v>
      </c>
      <c r="D25" s="182"/>
      <c r="E25" s="183"/>
      <c r="F25" s="515"/>
      <c r="G25" s="184"/>
    </row>
    <row r="26" spans="1:7">
      <c r="A26" s="298">
        <v>73</v>
      </c>
      <c r="B26" s="203"/>
      <c r="C26" s="193" t="s">
        <v>401</v>
      </c>
      <c r="D26" s="194" t="s">
        <v>483</v>
      </c>
      <c r="E26" s="192">
        <v>1</v>
      </c>
      <c r="F26" s="513">
        <v>0</v>
      </c>
      <c r="G26" s="299">
        <f t="shared" si="0"/>
        <v>0</v>
      </c>
    </row>
    <row r="27" spans="1:7">
      <c r="A27" s="298">
        <v>74</v>
      </c>
      <c r="B27" s="203"/>
      <c r="C27" s="193" t="s">
        <v>402</v>
      </c>
      <c r="D27" s="194" t="s">
        <v>34</v>
      </c>
      <c r="E27" s="192">
        <v>1</v>
      </c>
      <c r="F27" s="513">
        <v>0</v>
      </c>
      <c r="G27" s="299">
        <f t="shared" si="0"/>
        <v>0</v>
      </c>
    </row>
    <row r="28" spans="1:7" ht="16.5" customHeight="1">
      <c r="A28" s="298">
        <v>75</v>
      </c>
      <c r="B28" s="203"/>
      <c r="C28" s="193" t="s">
        <v>403</v>
      </c>
      <c r="D28" s="194" t="s">
        <v>483</v>
      </c>
      <c r="E28" s="192">
        <v>1</v>
      </c>
      <c r="F28" s="513">
        <v>0</v>
      </c>
      <c r="G28" s="299">
        <f t="shared" si="0"/>
        <v>0</v>
      </c>
    </row>
    <row r="29" spans="1:7">
      <c r="A29" s="298">
        <v>76</v>
      </c>
      <c r="B29" s="203"/>
      <c r="C29" s="193" t="s">
        <v>366</v>
      </c>
      <c r="D29" s="194" t="s">
        <v>483</v>
      </c>
      <c r="E29" s="192">
        <v>1</v>
      </c>
      <c r="F29" s="513">
        <v>0</v>
      </c>
      <c r="G29" s="299">
        <f t="shared" si="0"/>
        <v>0</v>
      </c>
    </row>
    <row r="30" spans="1:7">
      <c r="A30" s="298">
        <v>77</v>
      </c>
      <c r="B30" s="203"/>
      <c r="C30" s="193" t="s">
        <v>404</v>
      </c>
      <c r="D30" s="194" t="s">
        <v>483</v>
      </c>
      <c r="E30" s="192">
        <v>1</v>
      </c>
      <c r="F30" s="513">
        <v>0</v>
      </c>
      <c r="G30" s="299">
        <f t="shared" si="0"/>
        <v>0</v>
      </c>
    </row>
    <row r="31" spans="1:7">
      <c r="A31" s="298">
        <v>78</v>
      </c>
      <c r="B31" s="203"/>
      <c r="C31" s="193" t="s">
        <v>405</v>
      </c>
      <c r="D31" s="194" t="s">
        <v>483</v>
      </c>
      <c r="E31" s="192">
        <v>1</v>
      </c>
      <c r="F31" s="513">
        <v>0</v>
      </c>
      <c r="G31" s="299">
        <f t="shared" si="0"/>
        <v>0</v>
      </c>
    </row>
    <row r="32" spans="1:7" ht="17.25" thickBot="1">
      <c r="A32" s="302"/>
      <c r="B32" s="204"/>
      <c r="C32" s="194"/>
      <c r="D32" s="204"/>
      <c r="E32" s="205"/>
      <c r="F32" s="516"/>
      <c r="G32" s="303">
        <f t="shared" si="0"/>
        <v>0</v>
      </c>
    </row>
    <row r="33" spans="1:7" ht="18" customHeight="1">
      <c r="A33" s="302"/>
      <c r="B33" s="204"/>
      <c r="C33" s="194"/>
      <c r="D33" s="204"/>
      <c r="E33" s="206"/>
      <c r="F33" s="517" t="s">
        <v>406</v>
      </c>
      <c r="G33" s="207">
        <f>SUM(G1:G23)</f>
        <v>0</v>
      </c>
    </row>
    <row r="34" spans="1:7">
      <c r="A34" s="307"/>
      <c r="B34" s="208"/>
      <c r="C34" s="208"/>
      <c r="D34" s="208"/>
      <c r="E34" s="209"/>
      <c r="F34" s="518" t="s">
        <v>407</v>
      </c>
      <c r="G34" s="210">
        <f>SUM(G26:G32)</f>
        <v>0</v>
      </c>
    </row>
    <row r="35" spans="1:7" ht="17.25" thickBot="1">
      <c r="A35" s="304"/>
      <c r="B35" s="305"/>
      <c r="C35" s="305"/>
      <c r="D35" s="305"/>
      <c r="E35" s="306"/>
      <c r="F35" s="519" t="s">
        <v>408</v>
      </c>
      <c r="G35" s="211">
        <f>SUM(G33:G34)</f>
        <v>0</v>
      </c>
    </row>
  </sheetData>
  <sheetProtection password="CA50" sheet="1" objects="1" scenarios="1"/>
  <conditionalFormatting sqref="E10:E11">
    <cfRule type="cellIs" dxfId="12" priority="17" stopIfTrue="1" operator="equal">
      <formula>0</formula>
    </cfRule>
  </conditionalFormatting>
  <conditionalFormatting sqref="E20:E21">
    <cfRule type="cellIs" dxfId="11" priority="16" stopIfTrue="1" operator="equal">
      <formula>0</formula>
    </cfRule>
  </conditionalFormatting>
  <conditionalFormatting sqref="E22:E24">
    <cfRule type="cellIs" dxfId="10" priority="15" stopIfTrue="1" operator="equal">
      <formula>0</formula>
    </cfRule>
  </conditionalFormatting>
  <conditionalFormatting sqref="E31">
    <cfRule type="cellIs" dxfId="9" priority="13" stopIfTrue="1" operator="equal">
      <formula>0</formula>
    </cfRule>
  </conditionalFormatting>
  <conditionalFormatting sqref="E16:E17">
    <cfRule type="cellIs" dxfId="8" priority="12" stopIfTrue="1" operator="equal">
      <formula>0</formula>
    </cfRule>
  </conditionalFormatting>
  <conditionalFormatting sqref="E30">
    <cfRule type="cellIs" dxfId="7" priority="14" stopIfTrue="1" operator="equal">
      <formula>0</formula>
    </cfRule>
  </conditionalFormatting>
  <conditionalFormatting sqref="E27:E28">
    <cfRule type="cellIs" dxfId="6" priority="11" stopIfTrue="1" operator="equal">
      <formula>0</formula>
    </cfRule>
  </conditionalFormatting>
  <conditionalFormatting sqref="E12:E13">
    <cfRule type="cellIs" dxfId="5" priority="10" stopIfTrue="1" operator="equal">
      <formula>0</formula>
    </cfRule>
  </conditionalFormatting>
  <conditionalFormatting sqref="E18:E19">
    <cfRule type="cellIs" dxfId="4" priority="9" stopIfTrue="1" operator="equal">
      <formula>0</formula>
    </cfRule>
  </conditionalFormatting>
  <conditionalFormatting sqref="E26">
    <cfRule type="cellIs" dxfId="3" priority="8" stopIfTrue="1" operator="equal">
      <formula>0</formula>
    </cfRule>
  </conditionalFormatting>
  <conditionalFormatting sqref="E6:E7">
    <cfRule type="cellIs" dxfId="2" priority="7" stopIfTrue="1" operator="equal">
      <formula>0</formula>
    </cfRule>
  </conditionalFormatting>
  <conditionalFormatting sqref="E8:E9">
    <cfRule type="cellIs" dxfId="1" priority="6" stopIfTrue="1" operator="equal">
      <formula>0</formula>
    </cfRule>
  </conditionalFormatting>
  <conditionalFormatting sqref="E14:E15">
    <cfRule type="cellIs" dxfId="0" priority="5" stopIfTrue="1" operator="equal">
      <formula>0</formula>
    </cfRule>
  </conditionalFormatting>
  <pageMargins left="0.70866141732283472" right="0.70866141732283472" top="0.78740157480314965" bottom="0.78740157480314965" header="0.31496062992125984" footer="0.31496062992125984"/>
  <pageSetup paperSize="9" scale="66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B68"/>
  <sheetViews>
    <sheetView workbookViewId="0">
      <selection activeCell="D73" sqref="D73"/>
    </sheetView>
  </sheetViews>
  <sheetFormatPr defaultRowHeight="12.75"/>
  <sheetData>
    <row r="1" spans="1:2" ht="18">
      <c r="A1" s="524" t="s">
        <v>494</v>
      </c>
      <c r="B1" s="525"/>
    </row>
    <row r="2" spans="1:2">
      <c r="A2" s="526"/>
      <c r="B2" s="523"/>
    </row>
    <row r="3" spans="1:2">
      <c r="A3" s="526" t="s">
        <v>495</v>
      </c>
      <c r="B3" s="523"/>
    </row>
    <row r="4" spans="1:2">
      <c r="A4" s="526" t="s">
        <v>496</v>
      </c>
      <c r="B4" s="523"/>
    </row>
    <row r="5" spans="1:2">
      <c r="A5" s="527" t="s">
        <v>497</v>
      </c>
      <c r="B5" s="523"/>
    </row>
    <row r="6" spans="1:2">
      <c r="A6" s="527" t="s">
        <v>498</v>
      </c>
      <c r="B6" s="523"/>
    </row>
    <row r="7" spans="1:2">
      <c r="A7" s="528">
        <v>39660</v>
      </c>
      <c r="B7" s="523"/>
    </row>
    <row r="8" spans="1:2">
      <c r="A8" s="527">
        <v>17</v>
      </c>
      <c r="B8" s="527" t="s">
        <v>499</v>
      </c>
    </row>
    <row r="9" spans="1:2">
      <c r="A9" s="527" t="s">
        <v>500</v>
      </c>
      <c r="B9" s="527" t="s">
        <v>501</v>
      </c>
    </row>
    <row r="10" spans="1:2">
      <c r="A10" s="527" t="s">
        <v>502</v>
      </c>
      <c r="B10" s="527" t="s">
        <v>503</v>
      </c>
    </row>
    <row r="11" spans="1:2">
      <c r="A11" s="527" t="s">
        <v>504</v>
      </c>
      <c r="B11" s="527" t="s">
        <v>505</v>
      </c>
    </row>
    <row r="12" spans="1:2">
      <c r="A12" s="527" t="s">
        <v>506</v>
      </c>
      <c r="B12" s="527" t="s">
        <v>507</v>
      </c>
    </row>
    <row r="13" spans="1:2">
      <c r="A13" s="527" t="s">
        <v>508</v>
      </c>
      <c r="B13" s="527" t="s">
        <v>509</v>
      </c>
    </row>
    <row r="14" spans="1:2">
      <c r="A14" s="527" t="s">
        <v>510</v>
      </c>
      <c r="B14" s="527" t="s">
        <v>511</v>
      </c>
    </row>
    <row r="15" spans="1:2">
      <c r="A15" s="527" t="s">
        <v>512</v>
      </c>
      <c r="B15" s="527" t="s">
        <v>513</v>
      </c>
    </row>
    <row r="16" spans="1:2">
      <c r="A16" s="527" t="s">
        <v>514</v>
      </c>
      <c r="B16" s="527" t="s">
        <v>515</v>
      </c>
    </row>
    <row r="17" spans="1:2">
      <c r="A17" s="527" t="s">
        <v>516</v>
      </c>
      <c r="B17" s="527" t="s">
        <v>517</v>
      </c>
    </row>
    <row r="18" spans="1:2">
      <c r="A18" s="527" t="s">
        <v>518</v>
      </c>
      <c r="B18" s="527" t="s">
        <v>519</v>
      </c>
    </row>
    <row r="19" spans="1:2">
      <c r="A19" s="527" t="s">
        <v>520</v>
      </c>
      <c r="B19" s="527" t="s">
        <v>521</v>
      </c>
    </row>
    <row r="20" spans="1:2">
      <c r="A20" s="527" t="s">
        <v>522</v>
      </c>
      <c r="B20" s="527" t="s">
        <v>523</v>
      </c>
    </row>
    <row r="21" spans="1:2">
      <c r="A21" s="527" t="s">
        <v>524</v>
      </c>
      <c r="B21" s="527" t="s">
        <v>525</v>
      </c>
    </row>
    <row r="22" spans="1:2">
      <c r="A22" s="527" t="s">
        <v>526</v>
      </c>
      <c r="B22" s="527" t="s">
        <v>527</v>
      </c>
    </row>
    <row r="23" spans="1:2">
      <c r="A23" s="527" t="s">
        <v>528</v>
      </c>
      <c r="B23" s="527" t="s">
        <v>529</v>
      </c>
    </row>
    <row r="24" spans="1:2">
      <c r="A24" s="527" t="s">
        <v>530</v>
      </c>
      <c r="B24" s="527" t="s">
        <v>531</v>
      </c>
    </row>
    <row r="25" spans="1:2">
      <c r="A25" s="527" t="s">
        <v>532</v>
      </c>
      <c r="B25" s="527" t="s">
        <v>533</v>
      </c>
    </row>
    <row r="26" spans="1:2">
      <c r="A26" s="527" t="s">
        <v>534</v>
      </c>
      <c r="B26" s="527" t="s">
        <v>535</v>
      </c>
    </row>
    <row r="27" spans="1:2">
      <c r="A27" s="527" t="s">
        <v>536</v>
      </c>
      <c r="B27" s="527" t="s">
        <v>537</v>
      </c>
    </row>
    <row r="28" spans="1:2">
      <c r="A28" s="527" t="s">
        <v>538</v>
      </c>
      <c r="B28" s="527" t="s">
        <v>539</v>
      </c>
    </row>
    <row r="29" spans="1:2">
      <c r="A29" s="527" t="s">
        <v>540</v>
      </c>
      <c r="B29" s="527" t="s">
        <v>541</v>
      </c>
    </row>
    <row r="30" spans="1:2">
      <c r="A30" s="527" t="s">
        <v>542</v>
      </c>
      <c r="B30" s="527" t="s">
        <v>543</v>
      </c>
    </row>
    <row r="31" spans="1:2">
      <c r="A31" s="527" t="s">
        <v>544</v>
      </c>
      <c r="B31" s="527" t="s">
        <v>545</v>
      </c>
    </row>
    <row r="32" spans="1:2">
      <c r="A32" s="527" t="s">
        <v>546</v>
      </c>
      <c r="B32" s="527" t="s">
        <v>547</v>
      </c>
    </row>
    <row r="33" spans="1:2">
      <c r="A33" s="527" t="s">
        <v>548</v>
      </c>
      <c r="B33" s="527" t="s">
        <v>549</v>
      </c>
    </row>
    <row r="34" spans="1:2">
      <c r="A34" s="527" t="s">
        <v>550</v>
      </c>
      <c r="B34" s="527" t="s">
        <v>551</v>
      </c>
    </row>
    <row r="35" spans="1:2">
      <c r="A35" s="527" t="s">
        <v>552</v>
      </c>
      <c r="B35" s="527" t="s">
        <v>553</v>
      </c>
    </row>
    <row r="36" spans="1:2">
      <c r="A36" s="527" t="s">
        <v>554</v>
      </c>
      <c r="B36" s="527" t="s">
        <v>555</v>
      </c>
    </row>
    <row r="37" spans="1:2">
      <c r="A37" s="527" t="s">
        <v>556</v>
      </c>
      <c r="B37" s="527" t="s">
        <v>557</v>
      </c>
    </row>
    <row r="38" spans="1:2">
      <c r="A38" s="527" t="s">
        <v>558</v>
      </c>
      <c r="B38" s="527" t="s">
        <v>559</v>
      </c>
    </row>
    <row r="39" spans="1:2">
      <c r="A39" s="527" t="s">
        <v>560</v>
      </c>
      <c r="B39" s="527" t="s">
        <v>561</v>
      </c>
    </row>
    <row r="40" spans="1:2">
      <c r="A40" s="527" t="s">
        <v>562</v>
      </c>
      <c r="B40" s="527" t="s">
        <v>563</v>
      </c>
    </row>
    <row r="41" spans="1:2">
      <c r="A41" s="527" t="s">
        <v>564</v>
      </c>
      <c r="B41" s="527" t="s">
        <v>565</v>
      </c>
    </row>
    <row r="42" spans="1:2">
      <c r="A42" s="527" t="s">
        <v>566</v>
      </c>
      <c r="B42" s="527" t="s">
        <v>567</v>
      </c>
    </row>
    <row r="43" spans="1:2">
      <c r="A43" s="527" t="s">
        <v>568</v>
      </c>
      <c r="B43" s="527" t="s">
        <v>569</v>
      </c>
    </row>
    <row r="44" spans="1:2">
      <c r="A44" s="527" t="s">
        <v>570</v>
      </c>
      <c r="B44" s="527" t="s">
        <v>571</v>
      </c>
    </row>
    <row r="45" spans="1:2">
      <c r="A45" s="527" t="s">
        <v>572</v>
      </c>
      <c r="B45" s="527" t="s">
        <v>573</v>
      </c>
    </row>
    <row r="46" spans="1:2">
      <c r="A46" s="527" t="s">
        <v>574</v>
      </c>
      <c r="B46" s="527" t="s">
        <v>575</v>
      </c>
    </row>
    <row r="47" spans="1:2">
      <c r="A47" s="527" t="s">
        <v>576</v>
      </c>
      <c r="B47" s="527" t="s">
        <v>577</v>
      </c>
    </row>
    <row r="48" spans="1:2">
      <c r="A48" s="527" t="s">
        <v>578</v>
      </c>
      <c r="B48" s="527" t="s">
        <v>579</v>
      </c>
    </row>
    <row r="49" spans="1:2">
      <c r="A49" s="527" t="s">
        <v>580</v>
      </c>
      <c r="B49" s="527" t="s">
        <v>581</v>
      </c>
    </row>
    <row r="50" spans="1:2">
      <c r="A50" s="527" t="s">
        <v>582</v>
      </c>
      <c r="B50" s="527" t="s">
        <v>583</v>
      </c>
    </row>
    <row r="51" spans="1:2">
      <c r="A51" s="527" t="s">
        <v>584</v>
      </c>
      <c r="B51" s="527" t="s">
        <v>585</v>
      </c>
    </row>
    <row r="52" spans="1:2">
      <c r="A52" s="527" t="s">
        <v>586</v>
      </c>
      <c r="B52" s="527" t="s">
        <v>587</v>
      </c>
    </row>
    <row r="53" spans="1:2">
      <c r="A53" s="527" t="s">
        <v>588</v>
      </c>
      <c r="B53" s="527" t="s">
        <v>589</v>
      </c>
    </row>
    <row r="54" spans="1:2">
      <c r="A54" s="527" t="s">
        <v>590</v>
      </c>
      <c r="B54" s="527" t="s">
        <v>591</v>
      </c>
    </row>
    <row r="55" spans="1:2">
      <c r="A55" s="527" t="s">
        <v>592</v>
      </c>
      <c r="B55" s="527" t="s">
        <v>593</v>
      </c>
    </row>
    <row r="56" spans="1:2">
      <c r="A56" s="527" t="s">
        <v>594</v>
      </c>
      <c r="B56" s="527" t="s">
        <v>595</v>
      </c>
    </row>
    <row r="57" spans="1:2">
      <c r="A57" s="527" t="s">
        <v>596</v>
      </c>
      <c r="B57" s="527" t="s">
        <v>597</v>
      </c>
    </row>
    <row r="58" spans="1:2">
      <c r="A58" s="527" t="s">
        <v>598</v>
      </c>
      <c r="B58" s="527" t="s">
        <v>599</v>
      </c>
    </row>
    <row r="59" spans="1:2">
      <c r="A59" s="527" t="s">
        <v>600</v>
      </c>
      <c r="B59" s="523"/>
    </row>
    <row r="60" spans="1:2">
      <c r="A60" s="527" t="s">
        <v>601</v>
      </c>
      <c r="B60" s="523"/>
    </row>
    <row r="61" spans="1:2">
      <c r="A61" s="527" t="s">
        <v>602</v>
      </c>
      <c r="B61" s="523"/>
    </row>
    <row r="62" spans="1:2">
      <c r="A62" s="527" t="s">
        <v>603</v>
      </c>
      <c r="B62" s="523"/>
    </row>
    <row r="63" spans="1:2">
      <c r="A63" s="527" t="s">
        <v>604</v>
      </c>
      <c r="B63" s="523"/>
    </row>
    <row r="64" spans="1:2">
      <c r="A64" s="527" t="s">
        <v>605</v>
      </c>
      <c r="B64" s="523"/>
    </row>
    <row r="65" spans="1:1">
      <c r="A65" s="527" t="s">
        <v>606</v>
      </c>
    </row>
    <row r="66" spans="1:1">
      <c r="A66" s="527" t="s">
        <v>607</v>
      </c>
    </row>
    <row r="67" spans="1:1">
      <c r="A67" s="527" t="s">
        <v>608</v>
      </c>
    </row>
    <row r="68" spans="1:1">
      <c r="A68" s="527" t="s">
        <v>609</v>
      </c>
    </row>
  </sheetData>
  <sheetProtection password="CA50" sheet="1" objects="1" scenarios="1"/>
  <pageMargins left="0.7" right="0.7" top="0.78740157499999996" bottom="0.78740157499999996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S12"/>
  <sheetViews>
    <sheetView workbookViewId="0">
      <selection activeCell="D25" sqref="D25"/>
    </sheetView>
  </sheetViews>
  <sheetFormatPr defaultRowHeight="12.75"/>
  <sheetData>
    <row r="1" spans="1:19" ht="18">
      <c r="A1" s="530" t="s">
        <v>610</v>
      </c>
      <c r="B1" s="531"/>
      <c r="C1" s="532"/>
      <c r="D1" s="532"/>
      <c r="E1" s="532"/>
      <c r="F1" s="532"/>
      <c r="G1" s="532"/>
      <c r="H1" s="532"/>
      <c r="I1" s="532"/>
      <c r="J1" s="532"/>
      <c r="K1" s="532"/>
      <c r="L1" s="532"/>
      <c r="M1" s="532"/>
      <c r="N1" s="532"/>
      <c r="O1" s="532"/>
      <c r="P1" s="532"/>
      <c r="Q1" s="532"/>
      <c r="R1" s="532"/>
      <c r="S1" s="532"/>
    </row>
    <row r="2" spans="1:19">
      <c r="A2" s="533"/>
      <c r="B2" s="532"/>
      <c r="C2" s="532"/>
      <c r="D2" s="532"/>
      <c r="E2" s="532"/>
      <c r="F2" s="532"/>
      <c r="G2" s="532"/>
      <c r="H2" s="532"/>
      <c r="I2" s="532"/>
      <c r="J2" s="532"/>
      <c r="K2" s="532"/>
      <c r="L2" s="532"/>
      <c r="M2" s="532"/>
      <c r="N2" s="532"/>
      <c r="O2" s="532"/>
      <c r="P2" s="532"/>
      <c r="Q2" s="532"/>
      <c r="R2" s="532"/>
      <c r="S2" s="532"/>
    </row>
    <row r="3" spans="1:19" ht="15">
      <c r="A3" s="534" t="s">
        <v>611</v>
      </c>
      <c r="B3" s="534"/>
      <c r="C3" s="534"/>
      <c r="D3" s="534"/>
      <c r="E3" s="534"/>
      <c r="F3" s="534"/>
      <c r="G3" s="534"/>
      <c r="H3" s="534"/>
      <c r="I3" s="534"/>
      <c r="J3" s="534"/>
      <c r="K3" s="534"/>
      <c r="L3" s="534"/>
      <c r="M3" s="534"/>
      <c r="N3" s="534"/>
      <c r="O3" s="534"/>
      <c r="P3" s="529"/>
      <c r="Q3" s="529"/>
      <c r="R3" s="529"/>
      <c r="S3" s="529"/>
    </row>
    <row r="4" spans="1:19" ht="15">
      <c r="A4" s="534"/>
      <c r="B4" s="534"/>
      <c r="C4" s="534"/>
      <c r="D4" s="534"/>
      <c r="E4" s="534"/>
      <c r="F4" s="534"/>
      <c r="G4" s="534"/>
      <c r="H4" s="534"/>
      <c r="I4" s="534"/>
      <c r="J4" s="534"/>
      <c r="K4" s="534"/>
      <c r="L4" s="534"/>
      <c r="M4" s="534"/>
      <c r="N4" s="534"/>
      <c r="O4" s="534"/>
      <c r="P4" s="529"/>
      <c r="Q4" s="529"/>
      <c r="R4" s="529"/>
      <c r="S4" s="529"/>
    </row>
    <row r="5" spans="1:19" ht="15">
      <c r="A5" s="534" t="s">
        <v>612</v>
      </c>
      <c r="B5" s="534"/>
      <c r="C5" s="534"/>
      <c r="D5" s="534"/>
      <c r="E5" s="534"/>
      <c r="F5" s="534"/>
      <c r="G5" s="534"/>
      <c r="H5" s="534"/>
      <c r="I5" s="534"/>
      <c r="J5" s="534"/>
      <c r="K5" s="534"/>
      <c r="L5" s="534"/>
      <c r="M5" s="534"/>
      <c r="N5" s="534"/>
      <c r="O5" s="534"/>
      <c r="P5" s="529"/>
      <c r="Q5" s="529"/>
      <c r="R5" s="529"/>
      <c r="S5" s="529"/>
    </row>
    <row r="6" spans="1:19" ht="15">
      <c r="A6" s="534" t="s">
        <v>613</v>
      </c>
      <c r="B6" s="534"/>
      <c r="C6" s="534"/>
      <c r="D6" s="534"/>
      <c r="E6" s="534"/>
      <c r="F6" s="534"/>
      <c r="G6" s="534"/>
      <c r="H6" s="534"/>
      <c r="I6" s="534"/>
      <c r="J6" s="534"/>
      <c r="K6" s="534"/>
      <c r="L6" s="534"/>
      <c r="M6" s="534"/>
      <c r="N6" s="534"/>
      <c r="O6" s="534"/>
      <c r="P6" s="529"/>
      <c r="Q6" s="529"/>
      <c r="R6" s="529"/>
      <c r="S6" s="529"/>
    </row>
    <row r="7" spans="1:19" ht="15">
      <c r="A7" s="534" t="s">
        <v>614</v>
      </c>
      <c r="B7" s="534"/>
      <c r="C7" s="534"/>
      <c r="D7" s="534"/>
      <c r="E7" s="534"/>
      <c r="F7" s="534"/>
      <c r="G7" s="534"/>
      <c r="H7" s="534"/>
      <c r="I7" s="534"/>
      <c r="J7" s="534"/>
      <c r="K7" s="534"/>
      <c r="L7" s="534"/>
      <c r="M7" s="534"/>
      <c r="N7" s="534"/>
      <c r="O7" s="534"/>
      <c r="P7" s="529"/>
      <c r="Q7" s="529"/>
      <c r="R7" s="529"/>
      <c r="S7" s="529"/>
    </row>
    <row r="8" spans="1:19" ht="15">
      <c r="A8" s="534" t="s">
        <v>615</v>
      </c>
      <c r="B8" s="534"/>
      <c r="C8" s="534"/>
      <c r="D8" s="534"/>
      <c r="E8" s="534"/>
      <c r="F8" s="534"/>
      <c r="G8" s="534"/>
      <c r="H8" s="534"/>
      <c r="I8" s="534"/>
      <c r="J8" s="534"/>
      <c r="K8" s="534"/>
      <c r="L8" s="534"/>
      <c r="M8" s="534"/>
      <c r="N8" s="534"/>
      <c r="O8" s="534"/>
      <c r="P8" s="529"/>
      <c r="Q8" s="529"/>
      <c r="R8" s="529"/>
      <c r="S8" s="529"/>
    </row>
    <row r="9" spans="1:19" ht="15">
      <c r="A9" s="534"/>
      <c r="B9" s="534"/>
      <c r="C9" s="534"/>
      <c r="D9" s="534"/>
      <c r="E9" s="534"/>
      <c r="F9" s="534"/>
      <c r="G9" s="534"/>
      <c r="H9" s="534"/>
      <c r="I9" s="534"/>
      <c r="J9" s="534"/>
      <c r="K9" s="534"/>
      <c r="L9" s="534"/>
      <c r="M9" s="534"/>
      <c r="N9" s="534"/>
      <c r="O9" s="534"/>
      <c r="P9" s="529"/>
      <c r="Q9" s="529"/>
      <c r="R9" s="529"/>
      <c r="S9" s="529"/>
    </row>
    <row r="10" spans="1:19" ht="15">
      <c r="A10" s="534" t="s">
        <v>616</v>
      </c>
      <c r="B10" s="534"/>
      <c r="C10" s="534"/>
      <c r="D10" s="534"/>
      <c r="E10" s="534"/>
      <c r="F10" s="534"/>
      <c r="G10" s="534"/>
      <c r="H10" s="534"/>
      <c r="I10" s="534"/>
      <c r="J10" s="534"/>
      <c r="K10" s="534"/>
      <c r="L10" s="534"/>
      <c r="M10" s="534"/>
      <c r="N10" s="534"/>
      <c r="O10" s="534"/>
      <c r="P10" s="529"/>
      <c r="Q10" s="529"/>
      <c r="R10" s="529"/>
      <c r="S10" s="529"/>
    </row>
    <row r="12" spans="1:19">
      <c r="A12" s="535"/>
      <c r="B12" s="535"/>
      <c r="C12" s="532"/>
      <c r="D12" s="532"/>
      <c r="E12" s="532"/>
      <c r="F12" s="532"/>
      <c r="G12" s="532"/>
      <c r="H12" s="532"/>
      <c r="I12" s="532"/>
      <c r="J12" s="532"/>
      <c r="K12" s="532"/>
      <c r="L12" s="532"/>
      <c r="M12" s="532"/>
      <c r="N12" s="532"/>
      <c r="O12" s="532"/>
      <c r="P12" s="532"/>
      <c r="Q12" s="532"/>
      <c r="R12" s="532"/>
      <c r="S12" s="532"/>
    </row>
  </sheetData>
  <sheetProtection password="CA50" sheet="1" objects="1" scenarios="1"/>
  <pageMargins left="0.7" right="0.7" top="0.78740157499999996" bottom="0.78740157499999996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1:CR34"/>
  <sheetViews>
    <sheetView workbookViewId="0">
      <selection activeCell="F54" sqref="F53:F54"/>
    </sheetView>
  </sheetViews>
  <sheetFormatPr defaultRowHeight="12.75"/>
  <sheetData>
    <row r="1" spans="1:96" ht="18">
      <c r="A1" s="537" t="s">
        <v>617</v>
      </c>
      <c r="B1" s="538"/>
      <c r="C1" s="539"/>
      <c r="D1" s="539"/>
      <c r="E1" s="539"/>
      <c r="F1" s="539"/>
      <c r="G1" s="539"/>
      <c r="H1" s="539"/>
      <c r="I1" s="539"/>
      <c r="J1" s="539"/>
      <c r="K1" s="539"/>
      <c r="L1" s="539"/>
      <c r="M1" s="539"/>
      <c r="N1" s="539"/>
      <c r="O1" s="539"/>
      <c r="P1" s="539"/>
      <c r="Q1" s="539"/>
      <c r="R1" s="539"/>
      <c r="S1" s="539"/>
      <c r="T1" s="536"/>
      <c r="U1" s="536"/>
      <c r="V1" s="536"/>
      <c r="W1" s="536"/>
      <c r="X1" s="536"/>
      <c r="Y1" s="536"/>
      <c r="Z1" s="536"/>
      <c r="AA1" s="536"/>
      <c r="AB1" s="536"/>
      <c r="AC1" s="536"/>
      <c r="AD1" s="536"/>
      <c r="AE1" s="536"/>
      <c r="AF1" s="536"/>
      <c r="AG1" s="536"/>
      <c r="AH1" s="536"/>
      <c r="AI1" s="536"/>
      <c r="AJ1" s="536"/>
      <c r="AK1" s="536"/>
      <c r="AL1" s="536"/>
      <c r="AM1" s="536"/>
      <c r="AN1" s="536"/>
      <c r="AO1" s="536"/>
      <c r="AP1" s="536"/>
      <c r="AQ1" s="536"/>
      <c r="AR1" s="536"/>
      <c r="AS1" s="536"/>
      <c r="AT1" s="536"/>
      <c r="AU1" s="536"/>
      <c r="AV1" s="536"/>
      <c r="AW1" s="536"/>
      <c r="AX1" s="536"/>
      <c r="AY1" s="536"/>
      <c r="AZ1" s="536"/>
      <c r="BA1" s="536"/>
      <c r="BB1" s="536"/>
      <c r="BC1" s="536"/>
      <c r="BD1" s="536"/>
      <c r="BE1" s="536"/>
      <c r="BF1" s="536"/>
      <c r="BG1" s="536"/>
      <c r="BH1" s="536"/>
      <c r="BI1" s="536"/>
      <c r="BJ1" s="536"/>
      <c r="BK1" s="536"/>
      <c r="BL1" s="536"/>
      <c r="BM1" s="536"/>
      <c r="BN1" s="536"/>
      <c r="BO1" s="536"/>
      <c r="BP1" s="536"/>
      <c r="BQ1" s="536"/>
      <c r="BR1" s="536"/>
      <c r="BS1" s="536"/>
      <c r="BT1" s="536"/>
      <c r="BU1" s="536"/>
      <c r="BV1" s="536"/>
      <c r="BW1" s="536"/>
      <c r="BX1" s="536"/>
      <c r="BY1" s="536"/>
      <c r="BZ1" s="536"/>
      <c r="CA1" s="536"/>
      <c r="CB1" s="536"/>
      <c r="CC1" s="536"/>
      <c r="CD1" s="536"/>
      <c r="CE1" s="536"/>
      <c r="CF1" s="536"/>
      <c r="CG1" s="536"/>
      <c r="CH1" s="536"/>
      <c r="CI1" s="536"/>
      <c r="CJ1" s="536"/>
      <c r="CK1" s="536"/>
      <c r="CL1" s="536"/>
      <c r="CM1" s="536"/>
      <c r="CN1" s="536"/>
      <c r="CO1" s="536"/>
      <c r="CP1" s="536"/>
      <c r="CQ1" s="536"/>
      <c r="CR1" s="536"/>
    </row>
    <row r="2" spans="1:96">
      <c r="A2" s="540"/>
      <c r="B2" s="539"/>
      <c r="C2" s="539"/>
      <c r="D2" s="539"/>
      <c r="E2" s="539"/>
      <c r="F2" s="539"/>
      <c r="G2" s="539"/>
      <c r="H2" s="539"/>
      <c r="I2" s="539"/>
      <c r="J2" s="539"/>
      <c r="K2" s="539"/>
      <c r="L2" s="539"/>
      <c r="M2" s="539"/>
      <c r="N2" s="539"/>
      <c r="O2" s="539"/>
      <c r="P2" s="539"/>
      <c r="Q2" s="539"/>
      <c r="R2" s="539"/>
      <c r="S2" s="539"/>
      <c r="T2" s="536"/>
      <c r="U2" s="536"/>
      <c r="V2" s="536"/>
      <c r="W2" s="536"/>
      <c r="X2" s="536"/>
      <c r="Y2" s="536"/>
      <c r="Z2" s="536"/>
      <c r="AA2" s="536"/>
      <c r="AB2" s="536"/>
      <c r="AC2" s="536"/>
      <c r="AD2" s="536"/>
      <c r="AE2" s="536"/>
      <c r="AF2" s="536"/>
      <c r="AG2" s="536"/>
      <c r="AH2" s="536"/>
      <c r="AI2" s="536"/>
      <c r="AJ2" s="536"/>
      <c r="AK2" s="536"/>
      <c r="AL2" s="536"/>
      <c r="AM2" s="536"/>
      <c r="AN2" s="536"/>
      <c r="AO2" s="536"/>
      <c r="AP2" s="536"/>
      <c r="AQ2" s="536"/>
      <c r="AR2" s="536"/>
      <c r="AS2" s="536"/>
      <c r="AT2" s="536"/>
      <c r="AU2" s="536"/>
      <c r="AV2" s="536"/>
      <c r="AW2" s="536"/>
      <c r="AX2" s="536"/>
      <c r="AY2" s="536"/>
      <c r="AZ2" s="536"/>
      <c r="BA2" s="536"/>
      <c r="BB2" s="536"/>
      <c r="BC2" s="536"/>
      <c r="BD2" s="536"/>
      <c r="BE2" s="536"/>
      <c r="BF2" s="536"/>
      <c r="BG2" s="536"/>
      <c r="BH2" s="536"/>
      <c r="BI2" s="536"/>
      <c r="BJ2" s="536"/>
      <c r="BK2" s="536"/>
      <c r="BL2" s="536"/>
      <c r="BM2" s="536"/>
      <c r="BN2" s="536"/>
      <c r="BO2" s="536"/>
      <c r="BP2" s="536"/>
      <c r="BQ2" s="536"/>
      <c r="BR2" s="536"/>
      <c r="BS2" s="536"/>
      <c r="BT2" s="536"/>
      <c r="BU2" s="536"/>
      <c r="BV2" s="536"/>
      <c r="BW2" s="536"/>
      <c r="BX2" s="536"/>
      <c r="BY2" s="536"/>
      <c r="BZ2" s="536"/>
      <c r="CA2" s="536"/>
      <c r="CB2" s="536"/>
      <c r="CC2" s="536"/>
      <c r="CD2" s="536"/>
      <c r="CE2" s="536"/>
      <c r="CF2" s="536"/>
      <c r="CG2" s="536"/>
      <c r="CH2" s="536"/>
      <c r="CI2" s="536"/>
      <c r="CJ2" s="536"/>
      <c r="CK2" s="536"/>
      <c r="CL2" s="536"/>
      <c r="CM2" s="536"/>
      <c r="CN2" s="536"/>
      <c r="CO2" s="536"/>
      <c r="CP2" s="536"/>
      <c r="CQ2" s="536"/>
      <c r="CR2" s="536"/>
    </row>
    <row r="3" spans="1:96" ht="15">
      <c r="A3" s="541" t="s">
        <v>618</v>
      </c>
      <c r="B3" s="542"/>
      <c r="C3" s="542"/>
      <c r="D3" s="542"/>
      <c r="E3" s="542"/>
      <c r="F3" s="542"/>
      <c r="G3" s="542"/>
      <c r="H3" s="542"/>
      <c r="I3" s="542"/>
      <c r="J3" s="542"/>
      <c r="K3" s="542"/>
      <c r="L3" s="542"/>
      <c r="M3" s="542"/>
      <c r="N3" s="542"/>
      <c r="O3" s="542"/>
      <c r="P3" s="542"/>
      <c r="Q3" s="542"/>
      <c r="R3" s="542"/>
      <c r="S3" s="542"/>
      <c r="T3" s="541"/>
      <c r="U3" s="541"/>
      <c r="V3" s="541"/>
      <c r="W3" s="541"/>
      <c r="X3" s="541"/>
      <c r="Y3" s="541"/>
      <c r="Z3" s="541"/>
      <c r="AA3" s="541"/>
      <c r="AB3" s="541"/>
      <c r="AC3" s="541"/>
      <c r="AD3" s="541"/>
      <c r="AE3" s="541"/>
      <c r="AF3" s="541"/>
      <c r="AG3" s="541"/>
      <c r="AH3" s="541"/>
      <c r="AI3" s="541"/>
      <c r="AJ3" s="541"/>
      <c r="AK3" s="541"/>
      <c r="AL3" s="541"/>
      <c r="AM3" s="541"/>
      <c r="AN3" s="541"/>
      <c r="AO3" s="541"/>
      <c r="AP3" s="541"/>
      <c r="AQ3" s="541"/>
      <c r="AR3" s="541"/>
      <c r="AS3" s="541"/>
      <c r="AT3" s="541"/>
      <c r="AU3" s="541"/>
      <c r="AV3" s="541"/>
      <c r="AW3" s="541"/>
      <c r="AX3" s="541"/>
      <c r="AY3" s="541"/>
      <c r="AZ3" s="541"/>
      <c r="BA3" s="541"/>
      <c r="BB3" s="541"/>
      <c r="BC3" s="541"/>
      <c r="BD3" s="541"/>
      <c r="BE3" s="541"/>
      <c r="BF3" s="541"/>
      <c r="BG3" s="541"/>
      <c r="BH3" s="541"/>
      <c r="BI3" s="541"/>
      <c r="BJ3" s="541"/>
      <c r="BK3" s="541"/>
      <c r="BL3" s="541"/>
      <c r="BM3" s="541"/>
      <c r="BN3" s="541"/>
      <c r="BO3" s="541"/>
      <c r="BP3" s="541"/>
      <c r="BQ3" s="541"/>
      <c r="BR3" s="541"/>
      <c r="BS3" s="541"/>
      <c r="BT3" s="541"/>
      <c r="BU3" s="541"/>
      <c r="BV3" s="541"/>
      <c r="BW3" s="541"/>
      <c r="BX3" s="541"/>
      <c r="BY3" s="541"/>
      <c r="BZ3" s="541"/>
      <c r="CA3" s="541"/>
      <c r="CB3" s="541"/>
      <c r="CC3" s="541"/>
      <c r="CD3" s="541"/>
      <c r="CE3" s="541"/>
      <c r="CF3" s="541"/>
      <c r="CG3" s="541"/>
      <c r="CH3" s="541"/>
      <c r="CI3" s="541"/>
      <c r="CJ3" s="541"/>
      <c r="CK3" s="541"/>
      <c r="CL3" s="541"/>
      <c r="CM3" s="541"/>
      <c r="CN3" s="541"/>
      <c r="CO3" s="541"/>
      <c r="CP3" s="541"/>
      <c r="CQ3" s="541"/>
      <c r="CR3" s="541"/>
    </row>
    <row r="4" spans="1:96" ht="15">
      <c r="A4" s="541"/>
      <c r="B4" s="542"/>
      <c r="C4" s="542"/>
      <c r="D4" s="542"/>
      <c r="E4" s="542"/>
      <c r="F4" s="542"/>
      <c r="G4" s="542"/>
      <c r="H4" s="542"/>
      <c r="I4" s="542"/>
      <c r="J4" s="542"/>
      <c r="K4" s="542"/>
      <c r="L4" s="542"/>
      <c r="M4" s="542"/>
      <c r="N4" s="542"/>
      <c r="O4" s="542"/>
      <c r="P4" s="542"/>
      <c r="Q4" s="542"/>
      <c r="R4" s="542"/>
      <c r="S4" s="542"/>
      <c r="T4" s="541"/>
      <c r="U4" s="541"/>
      <c r="V4" s="541"/>
      <c r="W4" s="541"/>
      <c r="X4" s="541"/>
      <c r="Y4" s="541"/>
      <c r="Z4" s="541"/>
      <c r="AA4" s="541"/>
      <c r="AB4" s="541"/>
      <c r="AC4" s="541"/>
      <c r="AD4" s="541"/>
      <c r="AE4" s="541"/>
      <c r="AF4" s="541"/>
      <c r="AG4" s="541"/>
      <c r="AH4" s="541"/>
      <c r="AI4" s="541"/>
      <c r="AJ4" s="541"/>
      <c r="AK4" s="541"/>
      <c r="AL4" s="541"/>
      <c r="AM4" s="541"/>
      <c r="AN4" s="541"/>
      <c r="AO4" s="541"/>
      <c r="AP4" s="541"/>
      <c r="AQ4" s="541"/>
      <c r="AR4" s="541"/>
      <c r="AS4" s="541"/>
      <c r="AT4" s="541"/>
      <c r="AU4" s="541"/>
      <c r="AV4" s="541"/>
      <c r="AW4" s="541"/>
      <c r="AX4" s="541"/>
      <c r="AY4" s="541"/>
      <c r="AZ4" s="541"/>
      <c r="BA4" s="541"/>
      <c r="BB4" s="541"/>
      <c r="BC4" s="541"/>
      <c r="BD4" s="541"/>
      <c r="BE4" s="541"/>
      <c r="BF4" s="541"/>
      <c r="BG4" s="541"/>
      <c r="BH4" s="541"/>
      <c r="BI4" s="541"/>
      <c r="BJ4" s="541"/>
      <c r="BK4" s="541"/>
      <c r="BL4" s="541"/>
      <c r="BM4" s="541"/>
      <c r="BN4" s="541"/>
      <c r="BO4" s="541"/>
      <c r="BP4" s="541"/>
      <c r="BQ4" s="541"/>
      <c r="BR4" s="541"/>
      <c r="BS4" s="541"/>
      <c r="BT4" s="541"/>
      <c r="BU4" s="541"/>
      <c r="BV4" s="541"/>
      <c r="BW4" s="541"/>
      <c r="BX4" s="541"/>
      <c r="BY4" s="541"/>
      <c r="BZ4" s="541"/>
      <c r="CA4" s="541"/>
      <c r="CB4" s="541"/>
      <c r="CC4" s="541"/>
      <c r="CD4" s="541"/>
      <c r="CE4" s="541"/>
      <c r="CF4" s="541"/>
      <c r="CG4" s="541"/>
      <c r="CH4" s="541"/>
      <c r="CI4" s="541"/>
      <c r="CJ4" s="541"/>
      <c r="CK4" s="541"/>
      <c r="CL4" s="541"/>
      <c r="CM4" s="541"/>
      <c r="CN4" s="541"/>
      <c r="CO4" s="541"/>
      <c r="CP4" s="541"/>
      <c r="CQ4" s="541"/>
      <c r="CR4" s="541"/>
    </row>
    <row r="5" spans="1:96" ht="15.75">
      <c r="A5" s="541" t="s">
        <v>619</v>
      </c>
      <c r="B5" s="543"/>
      <c r="C5" s="542"/>
      <c r="D5" s="542"/>
      <c r="E5" s="542"/>
      <c r="F5" s="542"/>
      <c r="G5" s="542"/>
      <c r="H5" s="542"/>
      <c r="I5" s="542"/>
      <c r="J5" s="542"/>
      <c r="K5" s="542"/>
      <c r="L5" s="542"/>
      <c r="M5" s="542"/>
      <c r="N5" s="542"/>
      <c r="O5" s="542"/>
      <c r="P5" s="542"/>
      <c r="Q5" s="542"/>
      <c r="R5" s="542"/>
      <c r="S5" s="542"/>
      <c r="T5" s="541"/>
      <c r="U5" s="541"/>
      <c r="V5" s="541"/>
      <c r="W5" s="541"/>
      <c r="X5" s="541"/>
      <c r="Y5" s="541"/>
      <c r="Z5" s="541"/>
      <c r="AA5" s="541"/>
      <c r="AB5" s="541"/>
      <c r="AC5" s="541"/>
      <c r="AD5" s="541"/>
      <c r="AE5" s="541"/>
      <c r="AF5" s="541"/>
      <c r="AG5" s="541"/>
      <c r="AH5" s="541"/>
      <c r="AI5" s="541"/>
      <c r="AJ5" s="541"/>
      <c r="AK5" s="541"/>
      <c r="AL5" s="541"/>
      <c r="AM5" s="541"/>
      <c r="AN5" s="541"/>
      <c r="AO5" s="541"/>
      <c r="AP5" s="541"/>
      <c r="AQ5" s="541"/>
      <c r="AR5" s="541"/>
      <c r="AS5" s="541"/>
      <c r="AT5" s="541"/>
      <c r="AU5" s="541"/>
      <c r="AV5" s="541"/>
      <c r="AW5" s="541"/>
      <c r="AX5" s="541"/>
      <c r="AY5" s="541"/>
      <c r="AZ5" s="541"/>
      <c r="BA5" s="541"/>
      <c r="BB5" s="541"/>
      <c r="BC5" s="541"/>
      <c r="BD5" s="541"/>
      <c r="BE5" s="541"/>
      <c r="BF5" s="541"/>
      <c r="BG5" s="541"/>
      <c r="BH5" s="541"/>
      <c r="BI5" s="541"/>
      <c r="BJ5" s="541"/>
      <c r="BK5" s="541"/>
      <c r="BL5" s="541"/>
      <c r="BM5" s="541"/>
      <c r="BN5" s="541"/>
      <c r="BO5" s="541"/>
      <c r="BP5" s="541"/>
      <c r="BQ5" s="541"/>
      <c r="BR5" s="541"/>
      <c r="BS5" s="541"/>
      <c r="BT5" s="541"/>
      <c r="BU5" s="541"/>
      <c r="BV5" s="541"/>
      <c r="BW5" s="541"/>
      <c r="BX5" s="541"/>
      <c r="BY5" s="541"/>
      <c r="BZ5" s="541"/>
      <c r="CA5" s="541"/>
      <c r="CB5" s="541"/>
      <c r="CC5" s="541"/>
      <c r="CD5" s="541"/>
      <c r="CE5" s="541"/>
      <c r="CF5" s="541"/>
      <c r="CG5" s="541"/>
      <c r="CH5" s="541"/>
      <c r="CI5" s="541"/>
      <c r="CJ5" s="541"/>
      <c r="CK5" s="541"/>
      <c r="CL5" s="541"/>
      <c r="CM5" s="541"/>
      <c r="CN5" s="541"/>
      <c r="CO5" s="541"/>
      <c r="CP5" s="541"/>
      <c r="CQ5" s="541"/>
      <c r="CR5" s="541"/>
    </row>
    <row r="6" spans="1:96" ht="15">
      <c r="A6" s="541"/>
      <c r="B6" s="542"/>
      <c r="C6" s="542"/>
      <c r="D6" s="542"/>
      <c r="E6" s="542"/>
      <c r="F6" s="542"/>
      <c r="G6" s="542"/>
      <c r="H6" s="542"/>
      <c r="I6" s="542"/>
      <c r="J6" s="542"/>
      <c r="K6" s="542"/>
      <c r="L6" s="542"/>
      <c r="M6" s="542"/>
      <c r="N6" s="542"/>
      <c r="O6" s="542"/>
      <c r="P6" s="542"/>
      <c r="Q6" s="542"/>
      <c r="R6" s="542"/>
      <c r="S6" s="542"/>
      <c r="T6" s="541"/>
      <c r="U6" s="541"/>
      <c r="V6" s="541"/>
      <c r="W6" s="541"/>
      <c r="X6" s="541"/>
      <c r="Y6" s="541"/>
      <c r="Z6" s="541"/>
      <c r="AA6" s="541"/>
      <c r="AB6" s="541"/>
      <c r="AC6" s="541"/>
      <c r="AD6" s="541"/>
      <c r="AE6" s="541"/>
      <c r="AF6" s="541"/>
      <c r="AG6" s="541"/>
      <c r="AH6" s="541"/>
      <c r="AI6" s="541"/>
      <c r="AJ6" s="541"/>
      <c r="AK6" s="541"/>
      <c r="AL6" s="541"/>
      <c r="AM6" s="541"/>
      <c r="AN6" s="541"/>
      <c r="AO6" s="541"/>
      <c r="AP6" s="541"/>
      <c r="AQ6" s="541"/>
      <c r="AR6" s="541"/>
      <c r="AS6" s="541"/>
      <c r="AT6" s="541"/>
      <c r="AU6" s="541"/>
      <c r="AV6" s="541"/>
      <c r="AW6" s="541"/>
      <c r="AX6" s="541"/>
      <c r="AY6" s="541"/>
      <c r="AZ6" s="541"/>
      <c r="BA6" s="541"/>
      <c r="BB6" s="541"/>
      <c r="BC6" s="541"/>
      <c r="BD6" s="541"/>
      <c r="BE6" s="541"/>
      <c r="BF6" s="541"/>
      <c r="BG6" s="541"/>
      <c r="BH6" s="541"/>
      <c r="BI6" s="541"/>
      <c r="BJ6" s="541"/>
      <c r="BK6" s="541"/>
      <c r="BL6" s="541"/>
      <c r="BM6" s="541"/>
      <c r="BN6" s="541"/>
      <c r="BO6" s="541"/>
      <c r="BP6" s="541"/>
      <c r="BQ6" s="541"/>
      <c r="BR6" s="541"/>
      <c r="BS6" s="541"/>
      <c r="BT6" s="541"/>
      <c r="BU6" s="541"/>
      <c r="BV6" s="541"/>
      <c r="BW6" s="541"/>
      <c r="BX6" s="541"/>
      <c r="BY6" s="541"/>
      <c r="BZ6" s="541"/>
      <c r="CA6" s="541"/>
      <c r="CB6" s="541"/>
      <c r="CC6" s="541"/>
      <c r="CD6" s="541"/>
      <c r="CE6" s="541"/>
      <c r="CF6" s="541"/>
      <c r="CG6" s="541"/>
      <c r="CH6" s="541"/>
      <c r="CI6" s="541"/>
      <c r="CJ6" s="541"/>
      <c r="CK6" s="541"/>
      <c r="CL6" s="541"/>
      <c r="CM6" s="541"/>
      <c r="CN6" s="541"/>
      <c r="CO6" s="541"/>
      <c r="CP6" s="541"/>
      <c r="CQ6" s="541"/>
      <c r="CR6" s="541"/>
    </row>
    <row r="7" spans="1:96" ht="15">
      <c r="A7" s="541" t="s">
        <v>620</v>
      </c>
      <c r="B7" s="542"/>
      <c r="C7" s="542"/>
      <c r="D7" s="542"/>
      <c r="E7" s="542"/>
      <c r="F7" s="542"/>
      <c r="G7" s="542"/>
      <c r="H7" s="542"/>
      <c r="I7" s="542"/>
      <c r="J7" s="542"/>
      <c r="K7" s="542"/>
      <c r="L7" s="542"/>
      <c r="M7" s="542"/>
      <c r="N7" s="542"/>
      <c r="O7" s="542"/>
      <c r="P7" s="542"/>
      <c r="Q7" s="542"/>
      <c r="R7" s="542"/>
      <c r="S7" s="542"/>
      <c r="T7" s="541"/>
      <c r="U7" s="541"/>
      <c r="V7" s="541"/>
      <c r="W7" s="541"/>
      <c r="X7" s="541"/>
      <c r="Y7" s="541"/>
      <c r="Z7" s="541"/>
      <c r="AA7" s="541"/>
      <c r="AB7" s="541"/>
      <c r="AC7" s="541"/>
      <c r="AD7" s="541"/>
      <c r="AE7" s="541"/>
      <c r="AF7" s="541"/>
      <c r="AG7" s="541"/>
      <c r="AH7" s="541"/>
      <c r="AI7" s="541"/>
      <c r="AJ7" s="541"/>
      <c r="AK7" s="541"/>
      <c r="AL7" s="541"/>
      <c r="AM7" s="541"/>
      <c r="AN7" s="541"/>
      <c r="AO7" s="541"/>
      <c r="AP7" s="541"/>
      <c r="AQ7" s="541"/>
      <c r="AR7" s="541"/>
      <c r="AS7" s="541"/>
      <c r="AT7" s="541"/>
      <c r="AU7" s="541"/>
      <c r="AV7" s="541"/>
      <c r="AW7" s="541"/>
      <c r="AX7" s="541"/>
      <c r="AY7" s="541"/>
      <c r="AZ7" s="541"/>
      <c r="BA7" s="541"/>
      <c r="BB7" s="541"/>
      <c r="BC7" s="541"/>
      <c r="BD7" s="541"/>
      <c r="BE7" s="541"/>
      <c r="BF7" s="541"/>
      <c r="BG7" s="541"/>
      <c r="BH7" s="541"/>
      <c r="BI7" s="541"/>
      <c r="BJ7" s="541"/>
      <c r="BK7" s="541"/>
      <c r="BL7" s="541"/>
      <c r="BM7" s="541"/>
      <c r="BN7" s="541"/>
      <c r="BO7" s="541"/>
      <c r="BP7" s="541"/>
      <c r="BQ7" s="541"/>
      <c r="BR7" s="541"/>
      <c r="BS7" s="541"/>
      <c r="BT7" s="541"/>
      <c r="BU7" s="541"/>
      <c r="BV7" s="541"/>
      <c r="BW7" s="541"/>
      <c r="BX7" s="541"/>
      <c r="BY7" s="541"/>
      <c r="BZ7" s="541"/>
      <c r="CA7" s="541"/>
      <c r="CB7" s="541"/>
      <c r="CC7" s="541"/>
      <c r="CD7" s="541"/>
      <c r="CE7" s="541"/>
      <c r="CF7" s="541"/>
      <c r="CG7" s="541"/>
      <c r="CH7" s="541"/>
      <c r="CI7" s="541"/>
      <c r="CJ7" s="541"/>
      <c r="CK7" s="541"/>
      <c r="CL7" s="541"/>
      <c r="CM7" s="541"/>
      <c r="CN7" s="541"/>
      <c r="CO7" s="541"/>
      <c r="CP7" s="541"/>
      <c r="CQ7" s="541"/>
      <c r="CR7" s="541"/>
    </row>
    <row r="8" spans="1:96" ht="15">
      <c r="A8" s="541"/>
      <c r="B8" s="542"/>
      <c r="C8" s="542"/>
      <c r="D8" s="542"/>
      <c r="E8" s="542"/>
      <c r="F8" s="542"/>
      <c r="G8" s="542"/>
      <c r="H8" s="542"/>
      <c r="I8" s="542"/>
      <c r="J8" s="542"/>
      <c r="K8" s="542"/>
      <c r="L8" s="542"/>
      <c r="M8" s="542"/>
      <c r="N8" s="542"/>
      <c r="O8" s="542"/>
      <c r="P8" s="542"/>
      <c r="Q8" s="542"/>
      <c r="R8" s="542"/>
      <c r="S8" s="542"/>
      <c r="T8" s="541"/>
      <c r="U8" s="541"/>
      <c r="V8" s="541"/>
      <c r="W8" s="541"/>
      <c r="X8" s="541"/>
      <c r="Y8" s="541"/>
      <c r="Z8" s="541"/>
      <c r="AA8" s="541"/>
      <c r="AB8" s="541"/>
      <c r="AC8" s="541"/>
      <c r="AD8" s="541"/>
      <c r="AE8" s="541"/>
      <c r="AF8" s="541"/>
      <c r="AG8" s="541"/>
      <c r="AH8" s="541"/>
      <c r="AI8" s="541"/>
      <c r="AJ8" s="541"/>
      <c r="AK8" s="541"/>
      <c r="AL8" s="541"/>
      <c r="AM8" s="541"/>
      <c r="AN8" s="541"/>
      <c r="AO8" s="541"/>
      <c r="AP8" s="541"/>
      <c r="AQ8" s="541"/>
      <c r="AR8" s="541"/>
      <c r="AS8" s="541"/>
      <c r="AT8" s="541"/>
      <c r="AU8" s="541"/>
      <c r="AV8" s="541"/>
      <c r="AW8" s="541"/>
      <c r="AX8" s="541"/>
      <c r="AY8" s="541"/>
      <c r="AZ8" s="541"/>
      <c r="BA8" s="541"/>
      <c r="BB8" s="541"/>
      <c r="BC8" s="541"/>
      <c r="BD8" s="541"/>
      <c r="BE8" s="541"/>
      <c r="BF8" s="541"/>
      <c r="BG8" s="541"/>
      <c r="BH8" s="541"/>
      <c r="BI8" s="541"/>
      <c r="BJ8" s="541"/>
      <c r="BK8" s="541"/>
      <c r="BL8" s="541"/>
      <c r="BM8" s="541"/>
      <c r="BN8" s="541"/>
      <c r="BO8" s="541"/>
      <c r="BP8" s="541"/>
      <c r="BQ8" s="541"/>
      <c r="BR8" s="541"/>
      <c r="BS8" s="541"/>
      <c r="BT8" s="541"/>
      <c r="BU8" s="541"/>
      <c r="BV8" s="541"/>
      <c r="BW8" s="541"/>
      <c r="BX8" s="541"/>
      <c r="BY8" s="541"/>
      <c r="BZ8" s="541"/>
      <c r="CA8" s="541"/>
      <c r="CB8" s="541"/>
      <c r="CC8" s="541"/>
      <c r="CD8" s="541"/>
      <c r="CE8" s="541"/>
      <c r="CF8" s="541"/>
      <c r="CG8" s="541"/>
      <c r="CH8" s="541"/>
      <c r="CI8" s="541"/>
      <c r="CJ8" s="541"/>
      <c r="CK8" s="541"/>
      <c r="CL8" s="541"/>
      <c r="CM8" s="541"/>
      <c r="CN8" s="541"/>
      <c r="CO8" s="541"/>
      <c r="CP8" s="541"/>
      <c r="CQ8" s="541"/>
      <c r="CR8" s="541"/>
    </row>
    <row r="9" spans="1:96" ht="15">
      <c r="A9" s="541" t="s">
        <v>621</v>
      </c>
      <c r="B9" s="542"/>
      <c r="C9" s="542"/>
      <c r="D9" s="542"/>
      <c r="E9" s="542"/>
      <c r="F9" s="542"/>
      <c r="G9" s="542"/>
      <c r="H9" s="542"/>
      <c r="I9" s="542"/>
      <c r="J9" s="542"/>
      <c r="K9" s="542"/>
      <c r="L9" s="542"/>
      <c r="M9" s="542"/>
      <c r="N9" s="542"/>
      <c r="O9" s="542"/>
      <c r="P9" s="542"/>
      <c r="Q9" s="542"/>
      <c r="R9" s="542"/>
      <c r="S9" s="542"/>
      <c r="T9" s="541"/>
      <c r="U9" s="541"/>
      <c r="V9" s="541"/>
      <c r="W9" s="541"/>
      <c r="X9" s="541"/>
      <c r="Y9" s="541"/>
      <c r="Z9" s="541"/>
      <c r="AA9" s="541"/>
      <c r="AB9" s="541"/>
      <c r="AC9" s="541"/>
      <c r="AD9" s="541"/>
      <c r="AE9" s="541"/>
      <c r="AF9" s="541"/>
      <c r="AG9" s="541"/>
      <c r="AH9" s="541"/>
      <c r="AI9" s="541"/>
      <c r="AJ9" s="541"/>
      <c r="AK9" s="541"/>
      <c r="AL9" s="541"/>
      <c r="AM9" s="541"/>
      <c r="AN9" s="541"/>
      <c r="AO9" s="541"/>
      <c r="AP9" s="541"/>
      <c r="AQ9" s="541"/>
      <c r="AR9" s="541"/>
      <c r="AS9" s="541"/>
      <c r="AT9" s="541"/>
      <c r="AU9" s="541"/>
      <c r="AV9" s="541"/>
      <c r="AW9" s="541"/>
      <c r="AX9" s="541"/>
      <c r="AY9" s="541"/>
      <c r="AZ9" s="541"/>
      <c r="BA9" s="541"/>
      <c r="BB9" s="541"/>
      <c r="BC9" s="541"/>
      <c r="BD9" s="541"/>
      <c r="BE9" s="541"/>
      <c r="BF9" s="541"/>
      <c r="BG9" s="541"/>
      <c r="BH9" s="541"/>
      <c r="BI9" s="541"/>
      <c r="BJ9" s="541"/>
      <c r="BK9" s="541"/>
      <c r="BL9" s="541"/>
      <c r="BM9" s="541"/>
      <c r="BN9" s="541"/>
      <c r="BO9" s="541"/>
      <c r="BP9" s="541"/>
      <c r="BQ9" s="541"/>
      <c r="BR9" s="541"/>
      <c r="BS9" s="541"/>
      <c r="BT9" s="541"/>
      <c r="BU9" s="541"/>
      <c r="BV9" s="541"/>
      <c r="BW9" s="541"/>
      <c r="BX9" s="541"/>
      <c r="BY9" s="541"/>
      <c r="BZ9" s="541"/>
      <c r="CA9" s="541"/>
      <c r="CB9" s="541"/>
      <c r="CC9" s="541"/>
      <c r="CD9" s="541"/>
      <c r="CE9" s="541"/>
      <c r="CF9" s="541"/>
      <c r="CG9" s="541"/>
      <c r="CH9" s="541"/>
      <c r="CI9" s="541"/>
      <c r="CJ9" s="541"/>
      <c r="CK9" s="541"/>
      <c r="CL9" s="541"/>
      <c r="CM9" s="541"/>
      <c r="CN9" s="541"/>
      <c r="CO9" s="541"/>
      <c r="CP9" s="541"/>
      <c r="CQ9" s="541"/>
      <c r="CR9" s="541"/>
    </row>
    <row r="10" spans="1:96" ht="15.75">
      <c r="A10" s="541"/>
      <c r="B10" s="544"/>
      <c r="C10" s="542"/>
      <c r="D10" s="542"/>
      <c r="E10" s="542"/>
      <c r="F10" s="542"/>
      <c r="G10" s="542"/>
      <c r="H10" s="542"/>
      <c r="I10" s="542"/>
      <c r="J10" s="542"/>
      <c r="K10" s="542"/>
      <c r="L10" s="542"/>
      <c r="M10" s="542"/>
      <c r="N10" s="542"/>
      <c r="O10" s="542"/>
      <c r="P10" s="542"/>
      <c r="Q10" s="542"/>
      <c r="R10" s="542"/>
      <c r="S10" s="542"/>
      <c r="T10" s="541"/>
      <c r="U10" s="541"/>
      <c r="V10" s="541"/>
      <c r="W10" s="541"/>
      <c r="X10" s="541"/>
      <c r="Y10" s="541"/>
      <c r="Z10" s="541"/>
      <c r="AA10" s="541"/>
      <c r="AB10" s="541"/>
      <c r="AC10" s="541"/>
      <c r="AD10" s="541"/>
      <c r="AE10" s="541"/>
      <c r="AF10" s="541"/>
      <c r="AG10" s="541"/>
      <c r="AH10" s="541"/>
      <c r="AI10" s="541"/>
      <c r="AJ10" s="541"/>
      <c r="AK10" s="541"/>
      <c r="AL10" s="541"/>
      <c r="AM10" s="541"/>
      <c r="AN10" s="541"/>
      <c r="AO10" s="541"/>
      <c r="AP10" s="541"/>
      <c r="AQ10" s="541"/>
      <c r="AR10" s="541"/>
      <c r="AS10" s="541"/>
      <c r="AT10" s="541"/>
      <c r="AU10" s="541"/>
      <c r="AV10" s="541"/>
      <c r="AW10" s="541"/>
      <c r="AX10" s="541"/>
      <c r="AY10" s="541"/>
      <c r="AZ10" s="541"/>
      <c r="BA10" s="541"/>
      <c r="BB10" s="541"/>
      <c r="BC10" s="541"/>
      <c r="BD10" s="541"/>
      <c r="BE10" s="541"/>
      <c r="BF10" s="541"/>
      <c r="BG10" s="541"/>
      <c r="BH10" s="541"/>
      <c r="BI10" s="541"/>
      <c r="BJ10" s="541"/>
      <c r="BK10" s="541"/>
      <c r="BL10" s="541"/>
      <c r="BM10" s="541"/>
      <c r="BN10" s="541"/>
      <c r="BO10" s="541"/>
      <c r="BP10" s="541"/>
      <c r="BQ10" s="541"/>
      <c r="BR10" s="541"/>
      <c r="BS10" s="541"/>
      <c r="BT10" s="541"/>
      <c r="BU10" s="541"/>
      <c r="BV10" s="541"/>
      <c r="BW10" s="541"/>
      <c r="BX10" s="541"/>
      <c r="BY10" s="541"/>
      <c r="BZ10" s="541"/>
      <c r="CA10" s="541"/>
      <c r="CB10" s="541"/>
      <c r="CC10" s="541"/>
      <c r="CD10" s="541"/>
      <c r="CE10" s="541"/>
      <c r="CF10" s="541"/>
      <c r="CG10" s="541"/>
      <c r="CH10" s="541"/>
      <c r="CI10" s="541"/>
      <c r="CJ10" s="541"/>
      <c r="CK10" s="541"/>
      <c r="CL10" s="541"/>
      <c r="CM10" s="541"/>
      <c r="CN10" s="541"/>
      <c r="CO10" s="541"/>
      <c r="CP10" s="541"/>
      <c r="CQ10" s="541"/>
      <c r="CR10" s="541"/>
    </row>
    <row r="11" spans="1:96" ht="15.75">
      <c r="A11" s="541" t="s">
        <v>622</v>
      </c>
      <c r="B11" s="544"/>
      <c r="C11" s="542"/>
      <c r="D11" s="542"/>
      <c r="E11" s="542"/>
      <c r="F11" s="542"/>
      <c r="G11" s="542"/>
      <c r="H11" s="542"/>
      <c r="I11" s="542"/>
      <c r="J11" s="542"/>
      <c r="K11" s="542"/>
      <c r="L11" s="542"/>
      <c r="M11" s="542"/>
      <c r="N11" s="542"/>
      <c r="O11" s="542"/>
      <c r="P11" s="542"/>
      <c r="Q11" s="542"/>
      <c r="R11" s="542"/>
      <c r="S11" s="542"/>
      <c r="T11" s="541"/>
      <c r="U11" s="541"/>
      <c r="V11" s="541"/>
      <c r="W11" s="541"/>
      <c r="X11" s="541"/>
      <c r="Y11" s="541"/>
      <c r="Z11" s="541"/>
      <c r="AA11" s="541"/>
      <c r="AB11" s="541"/>
      <c r="AC11" s="541"/>
      <c r="AD11" s="541"/>
      <c r="AE11" s="541"/>
      <c r="AF11" s="541"/>
      <c r="AG11" s="541"/>
      <c r="AH11" s="541"/>
      <c r="AI11" s="541"/>
      <c r="AJ11" s="541"/>
      <c r="AK11" s="541"/>
      <c r="AL11" s="541"/>
      <c r="AM11" s="541"/>
      <c r="AN11" s="541"/>
      <c r="AO11" s="541"/>
      <c r="AP11" s="541"/>
      <c r="AQ11" s="541"/>
      <c r="AR11" s="541"/>
      <c r="AS11" s="541"/>
      <c r="AT11" s="541"/>
      <c r="AU11" s="541"/>
      <c r="AV11" s="541"/>
      <c r="AW11" s="541"/>
      <c r="AX11" s="541"/>
      <c r="AY11" s="541"/>
      <c r="AZ11" s="541"/>
      <c r="BA11" s="541"/>
      <c r="BB11" s="541"/>
      <c r="BC11" s="541"/>
      <c r="BD11" s="541"/>
      <c r="BE11" s="541"/>
      <c r="BF11" s="541"/>
      <c r="BG11" s="541"/>
      <c r="BH11" s="541"/>
      <c r="BI11" s="541"/>
      <c r="BJ11" s="541"/>
      <c r="BK11" s="541"/>
      <c r="BL11" s="541"/>
      <c r="BM11" s="541"/>
      <c r="BN11" s="541"/>
      <c r="BO11" s="541"/>
      <c r="BP11" s="541"/>
      <c r="BQ11" s="541"/>
      <c r="BR11" s="541"/>
      <c r="BS11" s="541"/>
      <c r="BT11" s="541"/>
      <c r="BU11" s="541"/>
      <c r="BV11" s="541"/>
      <c r="BW11" s="541"/>
      <c r="BX11" s="541"/>
      <c r="BY11" s="541"/>
      <c r="BZ11" s="541"/>
      <c r="CA11" s="541"/>
      <c r="CB11" s="541"/>
      <c r="CC11" s="541"/>
      <c r="CD11" s="541"/>
      <c r="CE11" s="541"/>
      <c r="CF11" s="541"/>
      <c r="CG11" s="541"/>
      <c r="CH11" s="541"/>
      <c r="CI11" s="541"/>
      <c r="CJ11" s="541"/>
      <c r="CK11" s="541"/>
      <c r="CL11" s="541"/>
      <c r="CM11" s="541"/>
      <c r="CN11" s="541"/>
      <c r="CO11" s="541"/>
      <c r="CP11" s="541"/>
      <c r="CQ11" s="541"/>
      <c r="CR11" s="541"/>
    </row>
    <row r="12" spans="1:96" ht="15.75">
      <c r="A12" s="541"/>
      <c r="B12" s="544"/>
      <c r="C12" s="542"/>
      <c r="D12" s="542"/>
      <c r="E12" s="542"/>
      <c r="F12" s="542"/>
      <c r="G12" s="542"/>
      <c r="H12" s="542"/>
      <c r="I12" s="542"/>
      <c r="J12" s="542"/>
      <c r="K12" s="542"/>
      <c r="L12" s="542"/>
      <c r="M12" s="542"/>
      <c r="N12" s="542"/>
      <c r="O12" s="542"/>
      <c r="P12" s="542"/>
      <c r="Q12" s="542"/>
      <c r="R12" s="542"/>
      <c r="S12" s="542"/>
      <c r="T12" s="541"/>
      <c r="U12" s="541"/>
      <c r="V12" s="541"/>
      <c r="W12" s="541"/>
      <c r="X12" s="541"/>
      <c r="Y12" s="541"/>
      <c r="Z12" s="541"/>
      <c r="AA12" s="541"/>
      <c r="AB12" s="541"/>
      <c r="AC12" s="541"/>
      <c r="AD12" s="541"/>
      <c r="AE12" s="541"/>
      <c r="AF12" s="541"/>
      <c r="AG12" s="541"/>
      <c r="AH12" s="541"/>
      <c r="AI12" s="541"/>
      <c r="AJ12" s="541"/>
      <c r="AK12" s="541"/>
      <c r="AL12" s="541"/>
      <c r="AM12" s="541"/>
      <c r="AN12" s="541"/>
      <c r="AO12" s="541"/>
      <c r="AP12" s="541"/>
      <c r="AQ12" s="541"/>
      <c r="AR12" s="541"/>
      <c r="AS12" s="541"/>
      <c r="AT12" s="541"/>
      <c r="AU12" s="541"/>
      <c r="AV12" s="541"/>
      <c r="AW12" s="541"/>
      <c r="AX12" s="541"/>
      <c r="AY12" s="541"/>
      <c r="AZ12" s="541"/>
      <c r="BA12" s="541"/>
      <c r="BB12" s="541"/>
      <c r="BC12" s="541"/>
      <c r="BD12" s="541"/>
      <c r="BE12" s="541"/>
      <c r="BF12" s="541"/>
      <c r="BG12" s="541"/>
      <c r="BH12" s="541"/>
      <c r="BI12" s="541"/>
      <c r="BJ12" s="541"/>
      <c r="BK12" s="541"/>
      <c r="BL12" s="541"/>
      <c r="BM12" s="541"/>
      <c r="BN12" s="541"/>
      <c r="BO12" s="541"/>
      <c r="BP12" s="541"/>
      <c r="BQ12" s="541"/>
      <c r="BR12" s="541"/>
      <c r="BS12" s="541"/>
      <c r="BT12" s="541"/>
      <c r="BU12" s="541"/>
      <c r="BV12" s="541"/>
      <c r="BW12" s="541"/>
      <c r="BX12" s="541"/>
      <c r="BY12" s="541"/>
      <c r="BZ12" s="541"/>
      <c r="CA12" s="541"/>
      <c r="CB12" s="541"/>
      <c r="CC12" s="541"/>
      <c r="CD12" s="541"/>
      <c r="CE12" s="541"/>
      <c r="CF12" s="541"/>
      <c r="CG12" s="541"/>
      <c r="CH12" s="541"/>
      <c r="CI12" s="541"/>
      <c r="CJ12" s="541"/>
      <c r="CK12" s="541"/>
      <c r="CL12" s="541"/>
      <c r="CM12" s="541"/>
      <c r="CN12" s="541"/>
      <c r="CO12" s="541"/>
      <c r="CP12" s="541"/>
      <c r="CQ12" s="541"/>
      <c r="CR12" s="541"/>
    </row>
    <row r="13" spans="1:96" ht="15.75">
      <c r="A13" s="541"/>
      <c r="B13" s="544"/>
      <c r="C13" s="542"/>
      <c r="D13" s="542"/>
      <c r="E13" s="542"/>
      <c r="F13" s="542"/>
      <c r="G13" s="542"/>
      <c r="H13" s="542"/>
      <c r="I13" s="542"/>
      <c r="J13" s="542"/>
      <c r="K13" s="542"/>
      <c r="L13" s="542"/>
      <c r="M13" s="542"/>
      <c r="N13" s="542"/>
      <c r="O13" s="542"/>
      <c r="P13" s="542"/>
      <c r="Q13" s="542"/>
      <c r="R13" s="542"/>
      <c r="S13" s="542"/>
      <c r="T13" s="541"/>
      <c r="U13" s="541"/>
      <c r="V13" s="541"/>
      <c r="W13" s="541"/>
      <c r="X13" s="541"/>
      <c r="Y13" s="541"/>
      <c r="Z13" s="541"/>
      <c r="AA13" s="541"/>
      <c r="AB13" s="541"/>
      <c r="AC13" s="541"/>
      <c r="AD13" s="541"/>
      <c r="AE13" s="541"/>
      <c r="AF13" s="541"/>
      <c r="AG13" s="541"/>
      <c r="AH13" s="541"/>
      <c r="AI13" s="541"/>
      <c r="AJ13" s="541"/>
      <c r="AK13" s="541"/>
      <c r="AL13" s="541"/>
      <c r="AM13" s="541"/>
      <c r="AN13" s="541"/>
      <c r="AO13" s="541"/>
      <c r="AP13" s="541"/>
      <c r="AQ13" s="541"/>
      <c r="AR13" s="541"/>
      <c r="AS13" s="541"/>
      <c r="AT13" s="541"/>
      <c r="AU13" s="541"/>
      <c r="AV13" s="541"/>
      <c r="AW13" s="541"/>
      <c r="AX13" s="541"/>
      <c r="AY13" s="541"/>
      <c r="AZ13" s="541"/>
      <c r="BA13" s="541"/>
      <c r="BB13" s="541"/>
      <c r="BC13" s="541"/>
      <c r="BD13" s="541"/>
      <c r="BE13" s="541"/>
      <c r="BF13" s="541"/>
      <c r="BG13" s="541"/>
      <c r="BH13" s="541"/>
      <c r="BI13" s="541"/>
      <c r="BJ13" s="541"/>
      <c r="BK13" s="541"/>
      <c r="BL13" s="541"/>
      <c r="BM13" s="541"/>
      <c r="BN13" s="541"/>
      <c r="BO13" s="541"/>
      <c r="BP13" s="541"/>
      <c r="BQ13" s="541"/>
      <c r="BR13" s="541"/>
      <c r="BS13" s="541"/>
      <c r="BT13" s="541"/>
      <c r="BU13" s="541"/>
      <c r="BV13" s="541"/>
      <c r="BW13" s="541"/>
      <c r="BX13" s="541"/>
      <c r="BY13" s="541"/>
      <c r="BZ13" s="541"/>
      <c r="CA13" s="541"/>
      <c r="CB13" s="541"/>
      <c r="CC13" s="541"/>
      <c r="CD13" s="541"/>
      <c r="CE13" s="541"/>
      <c r="CF13" s="541"/>
      <c r="CG13" s="541"/>
      <c r="CH13" s="541"/>
      <c r="CI13" s="541"/>
      <c r="CJ13" s="541"/>
      <c r="CK13" s="541"/>
      <c r="CL13" s="541"/>
      <c r="CM13" s="541"/>
      <c r="CN13" s="541"/>
      <c r="CO13" s="541"/>
      <c r="CP13" s="541"/>
      <c r="CQ13" s="541"/>
      <c r="CR13" s="541"/>
    </row>
    <row r="14" spans="1:96" ht="15.75">
      <c r="A14" s="541"/>
      <c r="B14" s="544"/>
      <c r="C14" s="542"/>
      <c r="D14" s="542"/>
      <c r="E14" s="542"/>
      <c r="F14" s="542"/>
      <c r="G14" s="542"/>
      <c r="H14" s="542"/>
      <c r="I14" s="542"/>
      <c r="J14" s="542"/>
      <c r="K14" s="542"/>
      <c r="L14" s="542"/>
      <c r="M14" s="542"/>
      <c r="N14" s="542"/>
      <c r="O14" s="542"/>
      <c r="P14" s="542"/>
      <c r="Q14" s="542"/>
      <c r="R14" s="542"/>
      <c r="S14" s="542"/>
      <c r="T14" s="541"/>
      <c r="U14" s="541"/>
      <c r="V14" s="541"/>
      <c r="W14" s="541"/>
      <c r="X14" s="541"/>
      <c r="Y14" s="541"/>
      <c r="Z14" s="541"/>
      <c r="AA14" s="541"/>
      <c r="AB14" s="541"/>
      <c r="AC14" s="541"/>
      <c r="AD14" s="541"/>
      <c r="AE14" s="541"/>
      <c r="AF14" s="541"/>
      <c r="AG14" s="541"/>
      <c r="AH14" s="541"/>
      <c r="AI14" s="541"/>
      <c r="AJ14" s="541"/>
      <c r="AK14" s="541"/>
      <c r="AL14" s="541"/>
      <c r="AM14" s="541"/>
      <c r="AN14" s="541"/>
      <c r="AO14" s="541"/>
      <c r="AP14" s="541"/>
      <c r="AQ14" s="541"/>
      <c r="AR14" s="541"/>
      <c r="AS14" s="541"/>
      <c r="AT14" s="541"/>
      <c r="AU14" s="541"/>
      <c r="AV14" s="541"/>
      <c r="AW14" s="541"/>
      <c r="AX14" s="541"/>
      <c r="AY14" s="541"/>
      <c r="AZ14" s="541"/>
      <c r="BA14" s="541"/>
      <c r="BB14" s="541"/>
      <c r="BC14" s="541"/>
      <c r="BD14" s="541"/>
      <c r="BE14" s="541"/>
      <c r="BF14" s="541"/>
      <c r="BG14" s="541"/>
      <c r="BH14" s="541"/>
      <c r="BI14" s="541"/>
      <c r="BJ14" s="541"/>
      <c r="BK14" s="541"/>
      <c r="BL14" s="541"/>
      <c r="BM14" s="541"/>
      <c r="BN14" s="541"/>
      <c r="BO14" s="541"/>
      <c r="BP14" s="541"/>
      <c r="BQ14" s="541"/>
      <c r="BR14" s="541"/>
      <c r="BS14" s="541"/>
      <c r="BT14" s="541"/>
      <c r="BU14" s="541"/>
      <c r="BV14" s="541"/>
      <c r="BW14" s="541"/>
      <c r="BX14" s="541"/>
      <c r="BY14" s="541"/>
      <c r="BZ14" s="541"/>
      <c r="CA14" s="541"/>
      <c r="CB14" s="541"/>
      <c r="CC14" s="541"/>
      <c r="CD14" s="541"/>
      <c r="CE14" s="541"/>
      <c r="CF14" s="541"/>
      <c r="CG14" s="541"/>
      <c r="CH14" s="541"/>
      <c r="CI14" s="541"/>
      <c r="CJ14" s="541"/>
      <c r="CK14" s="541"/>
      <c r="CL14" s="541"/>
      <c r="CM14" s="541"/>
      <c r="CN14" s="541"/>
      <c r="CO14" s="541"/>
      <c r="CP14" s="541"/>
      <c r="CQ14" s="541"/>
      <c r="CR14" s="541"/>
    </row>
    <row r="15" spans="1:96" ht="15.75">
      <c r="A15" s="541" t="s">
        <v>623</v>
      </c>
      <c r="B15" s="544"/>
      <c r="C15" s="542"/>
      <c r="D15" s="542"/>
      <c r="E15" s="542"/>
      <c r="F15" s="542"/>
      <c r="G15" s="542"/>
      <c r="H15" s="542"/>
      <c r="I15" s="542"/>
      <c r="J15" s="542"/>
      <c r="K15" s="542"/>
      <c r="L15" s="542"/>
      <c r="M15" s="542"/>
      <c r="N15" s="542"/>
      <c r="O15" s="542"/>
      <c r="P15" s="542"/>
      <c r="Q15" s="542"/>
      <c r="R15" s="542"/>
      <c r="S15" s="542"/>
      <c r="T15" s="541"/>
      <c r="U15" s="541"/>
      <c r="V15" s="541"/>
      <c r="W15" s="541"/>
      <c r="X15" s="541"/>
      <c r="Y15" s="541"/>
      <c r="Z15" s="541"/>
      <c r="AA15" s="541"/>
      <c r="AB15" s="541"/>
      <c r="AC15" s="541"/>
      <c r="AD15" s="541"/>
      <c r="AE15" s="541"/>
      <c r="AF15" s="541"/>
      <c r="AG15" s="541"/>
      <c r="AH15" s="541"/>
      <c r="AI15" s="541"/>
      <c r="AJ15" s="541"/>
      <c r="AK15" s="541"/>
      <c r="AL15" s="541"/>
      <c r="AM15" s="541"/>
      <c r="AN15" s="541"/>
      <c r="AO15" s="541"/>
      <c r="AP15" s="541"/>
      <c r="AQ15" s="541"/>
      <c r="AR15" s="541"/>
      <c r="AS15" s="541"/>
      <c r="AT15" s="541"/>
      <c r="AU15" s="541"/>
      <c r="AV15" s="541"/>
      <c r="AW15" s="541"/>
      <c r="AX15" s="541"/>
      <c r="AY15" s="541"/>
      <c r="AZ15" s="541"/>
      <c r="BA15" s="541"/>
      <c r="BB15" s="541"/>
      <c r="BC15" s="541"/>
      <c r="BD15" s="541"/>
      <c r="BE15" s="541"/>
      <c r="BF15" s="541"/>
      <c r="BG15" s="541"/>
      <c r="BH15" s="541"/>
      <c r="BI15" s="541"/>
      <c r="BJ15" s="541"/>
      <c r="BK15" s="541"/>
      <c r="BL15" s="541"/>
      <c r="BM15" s="541"/>
      <c r="BN15" s="541"/>
      <c r="BO15" s="541"/>
      <c r="BP15" s="541"/>
      <c r="BQ15" s="541"/>
      <c r="BR15" s="541"/>
      <c r="BS15" s="541"/>
      <c r="BT15" s="541"/>
      <c r="BU15" s="541"/>
      <c r="BV15" s="541"/>
      <c r="BW15" s="541"/>
      <c r="BX15" s="541"/>
      <c r="BY15" s="541"/>
      <c r="BZ15" s="541"/>
      <c r="CA15" s="541"/>
      <c r="CB15" s="541"/>
      <c r="CC15" s="541"/>
      <c r="CD15" s="541"/>
      <c r="CE15" s="541"/>
      <c r="CF15" s="541"/>
      <c r="CG15" s="541"/>
      <c r="CH15" s="541"/>
      <c r="CI15" s="541"/>
      <c r="CJ15" s="541"/>
      <c r="CK15" s="541"/>
      <c r="CL15" s="541"/>
      <c r="CM15" s="541"/>
      <c r="CN15" s="541"/>
      <c r="CO15" s="541"/>
      <c r="CP15" s="541"/>
      <c r="CQ15" s="541"/>
      <c r="CR15" s="541"/>
    </row>
    <row r="16" spans="1:96" ht="15.75">
      <c r="A16" s="541"/>
      <c r="B16" s="545"/>
      <c r="C16" s="541"/>
      <c r="D16" s="541"/>
      <c r="E16" s="541"/>
      <c r="F16" s="541"/>
      <c r="G16" s="541"/>
      <c r="H16" s="541"/>
      <c r="I16" s="541"/>
      <c r="J16" s="541"/>
      <c r="K16" s="541"/>
      <c r="L16" s="541"/>
      <c r="M16" s="541"/>
      <c r="N16" s="541"/>
      <c r="O16" s="541"/>
      <c r="P16" s="541"/>
      <c r="Q16" s="541"/>
      <c r="R16" s="541"/>
      <c r="S16" s="541"/>
      <c r="T16" s="541"/>
      <c r="U16" s="541"/>
      <c r="V16" s="541"/>
      <c r="W16" s="541"/>
      <c r="X16" s="541"/>
      <c r="Y16" s="541"/>
      <c r="Z16" s="541"/>
      <c r="AA16" s="541"/>
      <c r="AB16" s="541"/>
      <c r="AC16" s="541"/>
      <c r="AD16" s="541"/>
      <c r="AE16" s="541"/>
      <c r="AF16" s="541"/>
      <c r="AG16" s="541"/>
      <c r="AH16" s="541"/>
      <c r="AI16" s="541"/>
      <c r="AJ16" s="541"/>
      <c r="AK16" s="541"/>
      <c r="AL16" s="541"/>
      <c r="AM16" s="541"/>
      <c r="AN16" s="541"/>
      <c r="AO16" s="541"/>
      <c r="AP16" s="541"/>
      <c r="AQ16" s="541"/>
      <c r="AR16" s="541"/>
      <c r="AS16" s="541"/>
      <c r="AT16" s="541"/>
      <c r="AU16" s="541"/>
      <c r="AV16" s="541"/>
      <c r="AW16" s="541"/>
      <c r="AX16" s="541"/>
      <c r="AY16" s="541"/>
      <c r="AZ16" s="541"/>
      <c r="BA16" s="541"/>
      <c r="BB16" s="541"/>
      <c r="BC16" s="541"/>
      <c r="BD16" s="541"/>
      <c r="BE16" s="541"/>
      <c r="BF16" s="541"/>
      <c r="BG16" s="541"/>
      <c r="BH16" s="541"/>
      <c r="BI16" s="541"/>
      <c r="BJ16" s="541"/>
      <c r="BK16" s="541"/>
      <c r="BL16" s="541"/>
      <c r="BM16" s="541"/>
      <c r="BN16" s="541"/>
      <c r="BO16" s="541"/>
      <c r="BP16" s="541"/>
      <c r="BQ16" s="541"/>
      <c r="BR16" s="541"/>
      <c r="BS16" s="541"/>
      <c r="BT16" s="541"/>
      <c r="BU16" s="541"/>
      <c r="BV16" s="541"/>
      <c r="BW16" s="541"/>
      <c r="BX16" s="541"/>
      <c r="BY16" s="541"/>
      <c r="BZ16" s="541"/>
      <c r="CA16" s="541"/>
      <c r="CB16" s="541"/>
      <c r="CC16" s="541"/>
      <c r="CD16" s="541"/>
      <c r="CE16" s="541"/>
      <c r="CF16" s="541"/>
      <c r="CG16" s="541"/>
      <c r="CH16" s="541"/>
      <c r="CI16" s="541"/>
      <c r="CJ16" s="541"/>
      <c r="CK16" s="541"/>
      <c r="CL16" s="541"/>
      <c r="CM16" s="541"/>
      <c r="CN16" s="541"/>
      <c r="CO16" s="541"/>
      <c r="CP16" s="541"/>
      <c r="CQ16" s="541"/>
      <c r="CR16" s="541"/>
    </row>
    <row r="17" spans="1:96" ht="15.75">
      <c r="A17" s="541" t="s">
        <v>612</v>
      </c>
      <c r="B17" s="545"/>
      <c r="C17" s="541"/>
      <c r="D17" s="541"/>
      <c r="E17" s="541"/>
      <c r="F17" s="541"/>
      <c r="G17" s="541"/>
      <c r="H17" s="541"/>
      <c r="I17" s="541"/>
      <c r="J17" s="541"/>
      <c r="K17" s="541"/>
      <c r="L17" s="541"/>
      <c r="M17" s="541"/>
      <c r="N17" s="541"/>
      <c r="O17" s="541"/>
      <c r="P17" s="541"/>
      <c r="Q17" s="541"/>
      <c r="R17" s="541"/>
      <c r="S17" s="541"/>
      <c r="T17" s="541"/>
      <c r="U17" s="541"/>
      <c r="V17" s="541"/>
      <c r="W17" s="541"/>
      <c r="X17" s="541"/>
      <c r="Y17" s="541"/>
      <c r="Z17" s="541"/>
      <c r="AA17" s="541"/>
      <c r="AB17" s="541"/>
      <c r="AC17" s="541"/>
      <c r="AD17" s="541"/>
      <c r="AE17" s="541"/>
      <c r="AF17" s="541"/>
      <c r="AG17" s="541"/>
      <c r="AH17" s="541"/>
      <c r="AI17" s="541"/>
      <c r="AJ17" s="541"/>
      <c r="AK17" s="541"/>
      <c r="AL17" s="541"/>
      <c r="AM17" s="541"/>
      <c r="AN17" s="541"/>
      <c r="AO17" s="541"/>
      <c r="AP17" s="541"/>
      <c r="AQ17" s="541"/>
      <c r="AR17" s="541"/>
      <c r="AS17" s="541"/>
      <c r="AT17" s="541"/>
      <c r="AU17" s="541"/>
      <c r="AV17" s="541"/>
      <c r="AW17" s="541"/>
      <c r="AX17" s="541"/>
      <c r="AY17" s="541"/>
      <c r="AZ17" s="541"/>
      <c r="BA17" s="541"/>
      <c r="BB17" s="541"/>
      <c r="BC17" s="541"/>
      <c r="BD17" s="541"/>
      <c r="BE17" s="541"/>
      <c r="BF17" s="541"/>
      <c r="BG17" s="541"/>
      <c r="BH17" s="541"/>
      <c r="BI17" s="541"/>
      <c r="BJ17" s="541"/>
      <c r="BK17" s="541"/>
      <c r="BL17" s="541"/>
      <c r="BM17" s="541"/>
      <c r="BN17" s="541"/>
      <c r="BO17" s="541"/>
      <c r="BP17" s="541"/>
      <c r="BQ17" s="541"/>
      <c r="BR17" s="541"/>
      <c r="BS17" s="541"/>
      <c r="BT17" s="541"/>
      <c r="BU17" s="541"/>
      <c r="BV17" s="541"/>
      <c r="BW17" s="541"/>
      <c r="BX17" s="541"/>
      <c r="BY17" s="541"/>
      <c r="BZ17" s="541"/>
      <c r="CA17" s="541"/>
      <c r="CB17" s="541"/>
      <c r="CC17" s="541"/>
      <c r="CD17" s="541"/>
      <c r="CE17" s="541"/>
      <c r="CF17" s="541"/>
      <c r="CG17" s="541"/>
      <c r="CH17" s="541"/>
      <c r="CI17" s="541"/>
      <c r="CJ17" s="541"/>
      <c r="CK17" s="541"/>
      <c r="CL17" s="541"/>
      <c r="CM17" s="541"/>
      <c r="CN17" s="541"/>
      <c r="CO17" s="541"/>
      <c r="CP17" s="541"/>
      <c r="CQ17" s="541"/>
      <c r="CR17" s="541"/>
    </row>
    <row r="18" spans="1:96" ht="15.75">
      <c r="A18" s="541"/>
      <c r="B18" s="545"/>
      <c r="C18" s="541"/>
      <c r="D18" s="541"/>
      <c r="E18" s="541"/>
      <c r="F18" s="541"/>
      <c r="G18" s="541"/>
      <c r="H18" s="541"/>
      <c r="I18" s="541"/>
      <c r="J18" s="541"/>
      <c r="K18" s="541"/>
      <c r="L18" s="541"/>
      <c r="M18" s="541"/>
      <c r="N18" s="541"/>
      <c r="O18" s="541"/>
      <c r="P18" s="541"/>
      <c r="Q18" s="541"/>
      <c r="R18" s="541"/>
      <c r="S18" s="541"/>
      <c r="T18" s="541"/>
      <c r="U18" s="541"/>
      <c r="V18" s="541"/>
      <c r="W18" s="541"/>
      <c r="X18" s="541"/>
      <c r="Y18" s="541"/>
      <c r="Z18" s="541"/>
      <c r="AA18" s="541"/>
      <c r="AB18" s="541"/>
      <c r="AC18" s="541"/>
      <c r="AD18" s="541"/>
      <c r="AE18" s="541"/>
      <c r="AF18" s="541"/>
      <c r="AG18" s="541"/>
      <c r="AH18" s="541"/>
      <c r="AI18" s="541"/>
      <c r="AJ18" s="541"/>
      <c r="AK18" s="541"/>
      <c r="AL18" s="541"/>
      <c r="AM18" s="541"/>
      <c r="AN18" s="541"/>
      <c r="AO18" s="541"/>
      <c r="AP18" s="541"/>
      <c r="AQ18" s="541"/>
      <c r="AR18" s="541"/>
      <c r="AS18" s="541"/>
      <c r="AT18" s="541"/>
      <c r="AU18" s="541"/>
      <c r="AV18" s="541"/>
      <c r="AW18" s="541"/>
      <c r="AX18" s="541"/>
      <c r="AY18" s="541"/>
      <c r="AZ18" s="541"/>
      <c r="BA18" s="541"/>
      <c r="BB18" s="541"/>
      <c r="BC18" s="541"/>
      <c r="BD18" s="541"/>
      <c r="BE18" s="541"/>
      <c r="BF18" s="541"/>
      <c r="BG18" s="541"/>
      <c r="BH18" s="541"/>
      <c r="BI18" s="541"/>
      <c r="BJ18" s="541"/>
      <c r="BK18" s="541"/>
      <c r="BL18" s="541"/>
      <c r="BM18" s="541"/>
      <c r="BN18" s="541"/>
      <c r="BO18" s="541"/>
      <c r="BP18" s="541"/>
      <c r="BQ18" s="541"/>
      <c r="BR18" s="541"/>
      <c r="BS18" s="541"/>
      <c r="BT18" s="541"/>
      <c r="BU18" s="541"/>
      <c r="BV18" s="541"/>
      <c r="BW18" s="541"/>
      <c r="BX18" s="541"/>
      <c r="BY18" s="541"/>
      <c r="BZ18" s="541"/>
      <c r="CA18" s="541"/>
      <c r="CB18" s="541"/>
      <c r="CC18" s="541"/>
      <c r="CD18" s="541"/>
      <c r="CE18" s="541"/>
      <c r="CF18" s="541"/>
      <c r="CG18" s="541"/>
      <c r="CH18" s="541"/>
      <c r="CI18" s="541"/>
      <c r="CJ18" s="541"/>
      <c r="CK18" s="541"/>
      <c r="CL18" s="541"/>
      <c r="CM18" s="541"/>
      <c r="CN18" s="541"/>
      <c r="CO18" s="541"/>
      <c r="CP18" s="541"/>
      <c r="CQ18" s="541"/>
      <c r="CR18" s="541"/>
    </row>
    <row r="19" spans="1:96" ht="15.75">
      <c r="A19" s="541" t="s">
        <v>613</v>
      </c>
      <c r="B19" s="545"/>
      <c r="C19" s="541"/>
      <c r="D19" s="541"/>
      <c r="E19" s="541"/>
      <c r="F19" s="541"/>
      <c r="G19" s="541"/>
      <c r="H19" s="541"/>
      <c r="I19" s="541"/>
      <c r="J19" s="541"/>
      <c r="K19" s="541"/>
      <c r="L19" s="541"/>
      <c r="M19" s="541"/>
      <c r="N19" s="541"/>
      <c r="O19" s="541"/>
      <c r="P19" s="541"/>
      <c r="Q19" s="541"/>
      <c r="R19" s="541"/>
      <c r="S19" s="541"/>
      <c r="T19" s="541"/>
      <c r="U19" s="541"/>
      <c r="V19" s="541"/>
      <c r="W19" s="541"/>
      <c r="X19" s="541"/>
      <c r="Y19" s="541"/>
      <c r="Z19" s="541"/>
      <c r="AA19" s="541"/>
      <c r="AB19" s="541"/>
      <c r="AC19" s="541"/>
      <c r="AD19" s="541"/>
      <c r="AE19" s="541"/>
      <c r="AF19" s="541"/>
      <c r="AG19" s="541"/>
      <c r="AH19" s="541"/>
      <c r="AI19" s="541"/>
      <c r="AJ19" s="541"/>
      <c r="AK19" s="541"/>
      <c r="AL19" s="541"/>
      <c r="AM19" s="541"/>
      <c r="AN19" s="541"/>
      <c r="AO19" s="541"/>
      <c r="AP19" s="541"/>
      <c r="AQ19" s="541"/>
      <c r="AR19" s="541"/>
      <c r="AS19" s="541"/>
      <c r="AT19" s="541"/>
      <c r="AU19" s="541"/>
      <c r="AV19" s="541"/>
      <c r="AW19" s="541"/>
      <c r="AX19" s="541"/>
      <c r="AY19" s="541"/>
      <c r="AZ19" s="541"/>
      <c r="BA19" s="541"/>
      <c r="BB19" s="541"/>
      <c r="BC19" s="541"/>
      <c r="BD19" s="541"/>
      <c r="BE19" s="541"/>
      <c r="BF19" s="541"/>
      <c r="BG19" s="541"/>
      <c r="BH19" s="541"/>
      <c r="BI19" s="541"/>
      <c r="BJ19" s="541"/>
      <c r="BK19" s="541"/>
      <c r="BL19" s="541"/>
      <c r="BM19" s="541"/>
      <c r="BN19" s="541"/>
      <c r="BO19" s="541"/>
      <c r="BP19" s="541"/>
      <c r="BQ19" s="541"/>
      <c r="BR19" s="541"/>
      <c r="BS19" s="541"/>
      <c r="BT19" s="541"/>
      <c r="BU19" s="541"/>
      <c r="BV19" s="541"/>
      <c r="BW19" s="541"/>
      <c r="BX19" s="541"/>
      <c r="BY19" s="541"/>
      <c r="BZ19" s="541"/>
      <c r="CA19" s="541"/>
      <c r="CB19" s="541"/>
      <c r="CC19" s="541"/>
      <c r="CD19" s="541"/>
      <c r="CE19" s="541"/>
      <c r="CF19" s="541"/>
      <c r="CG19" s="541"/>
      <c r="CH19" s="541"/>
      <c r="CI19" s="541"/>
      <c r="CJ19" s="541"/>
      <c r="CK19" s="541"/>
      <c r="CL19" s="541"/>
      <c r="CM19" s="541"/>
      <c r="CN19" s="541"/>
      <c r="CO19" s="541"/>
      <c r="CP19" s="541"/>
      <c r="CQ19" s="541"/>
      <c r="CR19" s="541"/>
    </row>
    <row r="20" spans="1:96" ht="15.75">
      <c r="A20" s="541"/>
      <c r="B20" s="545"/>
      <c r="C20" s="541"/>
      <c r="D20" s="541"/>
      <c r="E20" s="541"/>
      <c r="F20" s="541"/>
      <c r="G20" s="541"/>
      <c r="H20" s="541"/>
      <c r="I20" s="541"/>
      <c r="J20" s="541"/>
      <c r="K20" s="541"/>
      <c r="L20" s="541"/>
      <c r="M20" s="541"/>
      <c r="N20" s="541"/>
      <c r="O20" s="541"/>
      <c r="P20" s="541"/>
      <c r="Q20" s="541"/>
      <c r="R20" s="541"/>
      <c r="S20" s="541"/>
      <c r="T20" s="541"/>
      <c r="U20" s="541"/>
      <c r="V20" s="541"/>
      <c r="W20" s="541"/>
      <c r="X20" s="541"/>
      <c r="Y20" s="541"/>
      <c r="Z20" s="541"/>
      <c r="AA20" s="541"/>
      <c r="AB20" s="541"/>
      <c r="AC20" s="541"/>
      <c r="AD20" s="541"/>
      <c r="AE20" s="541"/>
      <c r="AF20" s="541"/>
      <c r="AG20" s="541"/>
      <c r="AH20" s="541"/>
      <c r="AI20" s="541"/>
      <c r="AJ20" s="541"/>
      <c r="AK20" s="541"/>
      <c r="AL20" s="541"/>
      <c r="AM20" s="541"/>
      <c r="AN20" s="541"/>
      <c r="AO20" s="541"/>
      <c r="AP20" s="541"/>
      <c r="AQ20" s="541"/>
      <c r="AR20" s="541"/>
      <c r="AS20" s="541"/>
      <c r="AT20" s="541"/>
      <c r="AU20" s="541"/>
      <c r="AV20" s="541"/>
      <c r="AW20" s="541"/>
      <c r="AX20" s="541"/>
      <c r="AY20" s="541"/>
      <c r="AZ20" s="541"/>
      <c r="BA20" s="541"/>
      <c r="BB20" s="541"/>
      <c r="BC20" s="541"/>
      <c r="BD20" s="541"/>
      <c r="BE20" s="541"/>
      <c r="BF20" s="541"/>
      <c r="BG20" s="541"/>
      <c r="BH20" s="541"/>
      <c r="BI20" s="541"/>
      <c r="BJ20" s="541"/>
      <c r="BK20" s="541"/>
      <c r="BL20" s="541"/>
      <c r="BM20" s="541"/>
      <c r="BN20" s="541"/>
      <c r="BO20" s="541"/>
      <c r="BP20" s="541"/>
      <c r="BQ20" s="541"/>
      <c r="BR20" s="541"/>
      <c r="BS20" s="541"/>
      <c r="BT20" s="541"/>
      <c r="BU20" s="541"/>
      <c r="BV20" s="541"/>
      <c r="BW20" s="541"/>
      <c r="BX20" s="541"/>
      <c r="BY20" s="541"/>
      <c r="BZ20" s="541"/>
      <c r="CA20" s="541"/>
      <c r="CB20" s="541"/>
      <c r="CC20" s="541"/>
      <c r="CD20" s="541"/>
      <c r="CE20" s="541"/>
      <c r="CF20" s="541"/>
      <c r="CG20" s="541"/>
      <c r="CH20" s="541"/>
      <c r="CI20" s="541"/>
      <c r="CJ20" s="541"/>
      <c r="CK20" s="541"/>
      <c r="CL20" s="541"/>
      <c r="CM20" s="541"/>
      <c r="CN20" s="541"/>
      <c r="CO20" s="541"/>
      <c r="CP20" s="541"/>
      <c r="CQ20" s="541"/>
      <c r="CR20" s="541"/>
    </row>
    <row r="21" spans="1:96" ht="15.75">
      <c r="A21" s="541" t="s">
        <v>614</v>
      </c>
      <c r="B21" s="545"/>
      <c r="C21" s="541"/>
      <c r="D21" s="541"/>
      <c r="E21" s="541"/>
      <c r="F21" s="541"/>
      <c r="G21" s="541"/>
      <c r="H21" s="541"/>
      <c r="I21" s="541"/>
      <c r="J21" s="541"/>
      <c r="K21" s="541"/>
      <c r="L21" s="541"/>
      <c r="M21" s="541"/>
      <c r="N21" s="541"/>
      <c r="O21" s="541"/>
      <c r="P21" s="541"/>
      <c r="Q21" s="541"/>
      <c r="R21" s="541"/>
      <c r="S21" s="541"/>
      <c r="T21" s="541"/>
      <c r="U21" s="541"/>
      <c r="V21" s="541"/>
      <c r="W21" s="541"/>
      <c r="X21" s="541"/>
      <c r="Y21" s="541"/>
      <c r="Z21" s="541"/>
      <c r="AA21" s="541"/>
      <c r="AB21" s="541"/>
      <c r="AC21" s="541"/>
      <c r="AD21" s="541"/>
      <c r="AE21" s="541"/>
      <c r="AF21" s="541"/>
      <c r="AG21" s="541"/>
      <c r="AH21" s="541"/>
      <c r="AI21" s="541"/>
      <c r="AJ21" s="541"/>
      <c r="AK21" s="541"/>
      <c r="AL21" s="541"/>
      <c r="AM21" s="541"/>
      <c r="AN21" s="541"/>
      <c r="AO21" s="541"/>
      <c r="AP21" s="541"/>
      <c r="AQ21" s="541"/>
      <c r="AR21" s="541"/>
      <c r="AS21" s="541"/>
      <c r="AT21" s="541"/>
      <c r="AU21" s="541"/>
      <c r="AV21" s="541"/>
      <c r="AW21" s="541"/>
      <c r="AX21" s="541"/>
      <c r="AY21" s="541"/>
      <c r="AZ21" s="541"/>
      <c r="BA21" s="541"/>
      <c r="BB21" s="541"/>
      <c r="BC21" s="541"/>
      <c r="BD21" s="541"/>
      <c r="BE21" s="541"/>
      <c r="BF21" s="541"/>
      <c r="BG21" s="541"/>
      <c r="BH21" s="541"/>
      <c r="BI21" s="541"/>
      <c r="BJ21" s="541"/>
      <c r="BK21" s="541"/>
      <c r="BL21" s="541"/>
      <c r="BM21" s="541"/>
      <c r="BN21" s="541"/>
      <c r="BO21" s="541"/>
      <c r="BP21" s="541"/>
      <c r="BQ21" s="541"/>
      <c r="BR21" s="541"/>
      <c r="BS21" s="541"/>
      <c r="BT21" s="541"/>
      <c r="BU21" s="541"/>
      <c r="BV21" s="541"/>
      <c r="BW21" s="541"/>
      <c r="BX21" s="541"/>
      <c r="BY21" s="541"/>
      <c r="BZ21" s="541"/>
      <c r="CA21" s="541"/>
      <c r="CB21" s="541"/>
      <c r="CC21" s="541"/>
      <c r="CD21" s="541"/>
      <c r="CE21" s="541"/>
      <c r="CF21" s="541"/>
      <c r="CG21" s="541"/>
      <c r="CH21" s="541"/>
      <c r="CI21" s="541"/>
      <c r="CJ21" s="541"/>
      <c r="CK21" s="541"/>
      <c r="CL21" s="541"/>
      <c r="CM21" s="541"/>
      <c r="CN21" s="541"/>
      <c r="CO21" s="541"/>
      <c r="CP21" s="541"/>
      <c r="CQ21" s="541"/>
      <c r="CR21" s="541"/>
    </row>
    <row r="22" spans="1:96" ht="15.75">
      <c r="A22" s="541"/>
      <c r="B22" s="545"/>
      <c r="C22" s="541"/>
      <c r="D22" s="541"/>
      <c r="E22" s="541"/>
      <c r="F22" s="541"/>
      <c r="G22" s="541"/>
      <c r="H22" s="541"/>
      <c r="I22" s="541"/>
      <c r="J22" s="541"/>
      <c r="K22" s="541"/>
      <c r="L22" s="541"/>
      <c r="M22" s="541"/>
      <c r="N22" s="541"/>
      <c r="O22" s="541"/>
      <c r="P22" s="541"/>
      <c r="Q22" s="541"/>
      <c r="R22" s="541"/>
      <c r="S22" s="541"/>
      <c r="T22" s="541"/>
      <c r="U22" s="541"/>
      <c r="V22" s="541"/>
      <c r="W22" s="541"/>
      <c r="X22" s="541"/>
      <c r="Y22" s="541"/>
      <c r="Z22" s="541"/>
      <c r="AA22" s="541"/>
      <c r="AB22" s="541"/>
      <c r="AC22" s="541"/>
      <c r="AD22" s="541"/>
      <c r="AE22" s="541"/>
      <c r="AF22" s="541"/>
      <c r="AG22" s="541"/>
      <c r="AH22" s="541"/>
      <c r="AI22" s="541"/>
      <c r="AJ22" s="541"/>
      <c r="AK22" s="541"/>
      <c r="AL22" s="541"/>
      <c r="AM22" s="541"/>
      <c r="AN22" s="541"/>
      <c r="AO22" s="541"/>
      <c r="AP22" s="541"/>
      <c r="AQ22" s="541"/>
      <c r="AR22" s="541"/>
      <c r="AS22" s="541"/>
      <c r="AT22" s="541"/>
      <c r="AU22" s="541"/>
      <c r="AV22" s="541"/>
      <c r="AW22" s="541"/>
      <c r="AX22" s="541"/>
      <c r="AY22" s="541"/>
      <c r="AZ22" s="541"/>
      <c r="BA22" s="541"/>
      <c r="BB22" s="541"/>
      <c r="BC22" s="541"/>
      <c r="BD22" s="541"/>
      <c r="BE22" s="541"/>
      <c r="BF22" s="541"/>
      <c r="BG22" s="541"/>
      <c r="BH22" s="541"/>
      <c r="BI22" s="541"/>
      <c r="BJ22" s="541"/>
      <c r="BK22" s="541"/>
      <c r="BL22" s="541"/>
      <c r="BM22" s="541"/>
      <c r="BN22" s="541"/>
      <c r="BO22" s="541"/>
      <c r="BP22" s="541"/>
      <c r="BQ22" s="541"/>
      <c r="BR22" s="541"/>
      <c r="BS22" s="541"/>
      <c r="BT22" s="541"/>
      <c r="BU22" s="541"/>
      <c r="BV22" s="541"/>
      <c r="BW22" s="541"/>
      <c r="BX22" s="541"/>
      <c r="BY22" s="541"/>
      <c r="BZ22" s="541"/>
      <c r="CA22" s="541"/>
      <c r="CB22" s="541"/>
      <c r="CC22" s="541"/>
      <c r="CD22" s="541"/>
      <c r="CE22" s="541"/>
      <c r="CF22" s="541"/>
      <c r="CG22" s="541"/>
      <c r="CH22" s="541"/>
      <c r="CI22" s="541"/>
      <c r="CJ22" s="541"/>
      <c r="CK22" s="541"/>
      <c r="CL22" s="541"/>
      <c r="CM22" s="541"/>
      <c r="CN22" s="541"/>
      <c r="CO22" s="541"/>
      <c r="CP22" s="541"/>
      <c r="CQ22" s="541"/>
      <c r="CR22" s="541"/>
    </row>
    <row r="23" spans="1:96" ht="15.75">
      <c r="A23" s="541" t="s">
        <v>615</v>
      </c>
      <c r="B23" s="545"/>
      <c r="C23" s="541"/>
      <c r="D23" s="541"/>
      <c r="E23" s="541"/>
      <c r="F23" s="541"/>
      <c r="G23" s="541"/>
      <c r="H23" s="541"/>
      <c r="I23" s="541"/>
      <c r="J23" s="541"/>
      <c r="K23" s="541"/>
      <c r="L23" s="541"/>
      <c r="M23" s="541"/>
      <c r="N23" s="541"/>
      <c r="O23" s="541"/>
      <c r="P23" s="541"/>
      <c r="Q23" s="541"/>
      <c r="R23" s="541"/>
      <c r="S23" s="541"/>
      <c r="T23" s="541"/>
      <c r="U23" s="541"/>
      <c r="V23" s="541"/>
      <c r="W23" s="541"/>
      <c r="X23" s="541"/>
      <c r="Y23" s="541"/>
      <c r="Z23" s="541"/>
      <c r="AA23" s="541"/>
      <c r="AB23" s="541"/>
      <c r="AC23" s="541"/>
      <c r="AD23" s="541"/>
      <c r="AE23" s="541"/>
      <c r="AF23" s="541"/>
      <c r="AG23" s="541"/>
      <c r="AH23" s="541"/>
      <c r="AI23" s="541"/>
      <c r="AJ23" s="541"/>
      <c r="AK23" s="541"/>
      <c r="AL23" s="541"/>
      <c r="AM23" s="541"/>
      <c r="AN23" s="541"/>
      <c r="AO23" s="541"/>
      <c r="AP23" s="541"/>
      <c r="AQ23" s="541"/>
      <c r="AR23" s="541"/>
      <c r="AS23" s="541"/>
      <c r="AT23" s="541"/>
      <c r="AU23" s="541"/>
      <c r="AV23" s="541"/>
      <c r="AW23" s="541"/>
      <c r="AX23" s="541"/>
      <c r="AY23" s="541"/>
      <c r="AZ23" s="541"/>
      <c r="BA23" s="541"/>
      <c r="BB23" s="541"/>
      <c r="BC23" s="541"/>
      <c r="BD23" s="541"/>
      <c r="BE23" s="541"/>
      <c r="BF23" s="541"/>
      <c r="BG23" s="541"/>
      <c r="BH23" s="541"/>
      <c r="BI23" s="541"/>
      <c r="BJ23" s="541"/>
      <c r="BK23" s="541"/>
      <c r="BL23" s="541"/>
      <c r="BM23" s="541"/>
      <c r="BN23" s="541"/>
      <c r="BO23" s="541"/>
      <c r="BP23" s="541"/>
      <c r="BQ23" s="541"/>
      <c r="BR23" s="541"/>
      <c r="BS23" s="541"/>
      <c r="BT23" s="541"/>
      <c r="BU23" s="541"/>
      <c r="BV23" s="541"/>
      <c r="BW23" s="541"/>
      <c r="BX23" s="541"/>
      <c r="BY23" s="541"/>
      <c r="BZ23" s="541"/>
      <c r="CA23" s="541"/>
      <c r="CB23" s="541"/>
      <c r="CC23" s="541"/>
      <c r="CD23" s="541"/>
      <c r="CE23" s="541"/>
      <c r="CF23" s="541"/>
      <c r="CG23" s="541"/>
      <c r="CH23" s="541"/>
      <c r="CI23" s="541"/>
      <c r="CJ23" s="541"/>
      <c r="CK23" s="541"/>
      <c r="CL23" s="541"/>
      <c r="CM23" s="541"/>
      <c r="CN23" s="541"/>
      <c r="CO23" s="541"/>
      <c r="CP23" s="541"/>
      <c r="CQ23" s="541"/>
      <c r="CR23" s="541"/>
    </row>
    <row r="24" spans="1:96" ht="15.75">
      <c r="A24" s="541"/>
      <c r="B24" s="545"/>
      <c r="C24" s="541"/>
      <c r="D24" s="541"/>
      <c r="E24" s="541"/>
      <c r="F24" s="541"/>
      <c r="G24" s="541"/>
      <c r="H24" s="541"/>
      <c r="I24" s="541"/>
      <c r="J24" s="541"/>
      <c r="K24" s="541"/>
      <c r="L24" s="541"/>
      <c r="M24" s="541"/>
      <c r="N24" s="541"/>
      <c r="O24" s="541"/>
      <c r="P24" s="541"/>
      <c r="Q24" s="541"/>
      <c r="R24" s="541"/>
      <c r="S24" s="541"/>
      <c r="T24" s="541"/>
      <c r="U24" s="541"/>
      <c r="V24" s="541"/>
      <c r="W24" s="541"/>
      <c r="X24" s="541"/>
      <c r="Y24" s="541"/>
      <c r="Z24" s="541"/>
      <c r="AA24" s="541"/>
      <c r="AB24" s="541"/>
      <c r="AC24" s="541"/>
      <c r="AD24" s="541"/>
      <c r="AE24" s="541"/>
      <c r="AF24" s="541"/>
      <c r="AG24" s="541"/>
      <c r="AH24" s="541"/>
      <c r="AI24" s="541"/>
      <c r="AJ24" s="541"/>
      <c r="AK24" s="541"/>
      <c r="AL24" s="541"/>
      <c r="AM24" s="541"/>
      <c r="AN24" s="541"/>
      <c r="AO24" s="541"/>
      <c r="AP24" s="541"/>
      <c r="AQ24" s="541"/>
      <c r="AR24" s="541"/>
      <c r="AS24" s="541"/>
      <c r="AT24" s="541"/>
      <c r="AU24" s="541"/>
      <c r="AV24" s="541"/>
      <c r="AW24" s="541"/>
      <c r="AX24" s="541"/>
      <c r="AY24" s="541"/>
      <c r="AZ24" s="541"/>
      <c r="BA24" s="541"/>
      <c r="BB24" s="541"/>
      <c r="BC24" s="541"/>
      <c r="BD24" s="541"/>
      <c r="BE24" s="541"/>
      <c r="BF24" s="541"/>
      <c r="BG24" s="541"/>
      <c r="BH24" s="541"/>
      <c r="BI24" s="541"/>
      <c r="BJ24" s="541"/>
      <c r="BK24" s="541"/>
      <c r="BL24" s="541"/>
      <c r="BM24" s="541"/>
      <c r="BN24" s="541"/>
      <c r="BO24" s="541"/>
      <c r="BP24" s="541"/>
      <c r="BQ24" s="541"/>
      <c r="BR24" s="541"/>
      <c r="BS24" s="541"/>
      <c r="BT24" s="541"/>
      <c r="BU24" s="541"/>
      <c r="BV24" s="541"/>
      <c r="BW24" s="541"/>
      <c r="BX24" s="541"/>
      <c r="BY24" s="541"/>
      <c r="BZ24" s="541"/>
      <c r="CA24" s="541"/>
      <c r="CB24" s="541"/>
      <c r="CC24" s="541"/>
      <c r="CD24" s="541"/>
      <c r="CE24" s="541"/>
      <c r="CF24" s="541"/>
      <c r="CG24" s="541"/>
      <c r="CH24" s="541"/>
      <c r="CI24" s="541"/>
      <c r="CJ24" s="541"/>
      <c r="CK24" s="541"/>
      <c r="CL24" s="541"/>
      <c r="CM24" s="541"/>
      <c r="CN24" s="541"/>
      <c r="CO24" s="541"/>
      <c r="CP24" s="541"/>
      <c r="CQ24" s="541"/>
      <c r="CR24" s="541"/>
    </row>
    <row r="25" spans="1:96" ht="15.75">
      <c r="A25" s="541" t="s">
        <v>616</v>
      </c>
      <c r="B25" s="545"/>
      <c r="C25" s="541"/>
      <c r="D25" s="541"/>
      <c r="E25" s="541"/>
      <c r="F25" s="541"/>
      <c r="G25" s="541"/>
      <c r="H25" s="541"/>
      <c r="I25" s="541"/>
      <c r="J25" s="541"/>
      <c r="K25" s="541"/>
      <c r="L25" s="541"/>
      <c r="M25" s="541"/>
      <c r="N25" s="541"/>
      <c r="O25" s="541"/>
      <c r="P25" s="541"/>
      <c r="Q25" s="541"/>
      <c r="R25" s="541"/>
      <c r="S25" s="541"/>
      <c r="T25" s="541"/>
      <c r="U25" s="541"/>
      <c r="V25" s="541"/>
      <c r="W25" s="541"/>
      <c r="X25" s="541"/>
      <c r="Y25" s="541"/>
      <c r="Z25" s="541"/>
      <c r="AA25" s="541"/>
      <c r="AB25" s="541"/>
      <c r="AC25" s="541"/>
      <c r="AD25" s="541"/>
      <c r="AE25" s="541"/>
      <c r="AF25" s="541"/>
      <c r="AG25" s="541"/>
      <c r="AH25" s="541"/>
      <c r="AI25" s="541"/>
      <c r="AJ25" s="541"/>
      <c r="AK25" s="541"/>
      <c r="AL25" s="541"/>
      <c r="AM25" s="541"/>
      <c r="AN25" s="541"/>
      <c r="AO25" s="541"/>
      <c r="AP25" s="541"/>
      <c r="AQ25" s="541"/>
      <c r="AR25" s="541"/>
      <c r="AS25" s="541"/>
      <c r="AT25" s="541"/>
      <c r="AU25" s="541"/>
      <c r="AV25" s="541"/>
      <c r="AW25" s="541"/>
      <c r="AX25" s="541"/>
      <c r="AY25" s="541"/>
      <c r="AZ25" s="541"/>
      <c r="BA25" s="541"/>
      <c r="BB25" s="541"/>
      <c r="BC25" s="541"/>
      <c r="BD25" s="541"/>
      <c r="BE25" s="541"/>
      <c r="BF25" s="541"/>
      <c r="BG25" s="541"/>
      <c r="BH25" s="541"/>
      <c r="BI25" s="541"/>
      <c r="BJ25" s="541"/>
      <c r="BK25" s="541"/>
      <c r="BL25" s="541"/>
      <c r="BM25" s="541"/>
      <c r="BN25" s="541"/>
      <c r="BO25" s="541"/>
      <c r="BP25" s="541"/>
      <c r="BQ25" s="541"/>
      <c r="BR25" s="541"/>
      <c r="BS25" s="541"/>
      <c r="BT25" s="541"/>
      <c r="BU25" s="541"/>
      <c r="BV25" s="541"/>
      <c r="BW25" s="541"/>
      <c r="BX25" s="541"/>
      <c r="BY25" s="541"/>
      <c r="BZ25" s="541"/>
      <c r="CA25" s="541"/>
      <c r="CB25" s="541"/>
      <c r="CC25" s="541"/>
      <c r="CD25" s="541"/>
      <c r="CE25" s="541"/>
      <c r="CF25" s="541"/>
      <c r="CG25" s="541"/>
      <c r="CH25" s="541"/>
      <c r="CI25" s="541"/>
      <c r="CJ25" s="541"/>
      <c r="CK25" s="541"/>
      <c r="CL25" s="541"/>
      <c r="CM25" s="541"/>
      <c r="CN25" s="541"/>
      <c r="CO25" s="541"/>
      <c r="CP25" s="541"/>
      <c r="CQ25" s="541"/>
      <c r="CR25" s="541"/>
    </row>
    <row r="26" spans="1:96" ht="15.75">
      <c r="A26" s="541"/>
      <c r="B26" s="545"/>
      <c r="C26" s="541"/>
      <c r="D26" s="541"/>
      <c r="E26" s="541"/>
      <c r="F26" s="541"/>
      <c r="G26" s="541"/>
      <c r="H26" s="541"/>
      <c r="I26" s="541"/>
      <c r="J26" s="541"/>
      <c r="K26" s="541"/>
      <c r="L26" s="541"/>
      <c r="M26" s="541"/>
      <c r="N26" s="541"/>
      <c r="O26" s="541"/>
      <c r="P26" s="541"/>
      <c r="Q26" s="541"/>
      <c r="R26" s="541"/>
      <c r="S26" s="541"/>
      <c r="T26" s="541"/>
      <c r="U26" s="541"/>
      <c r="V26" s="541"/>
      <c r="W26" s="541"/>
      <c r="X26" s="541"/>
      <c r="Y26" s="541"/>
      <c r="Z26" s="541"/>
      <c r="AA26" s="541"/>
      <c r="AB26" s="541"/>
      <c r="AC26" s="541"/>
      <c r="AD26" s="541"/>
      <c r="AE26" s="541"/>
      <c r="AF26" s="541"/>
      <c r="AG26" s="541"/>
      <c r="AH26" s="541"/>
      <c r="AI26" s="541"/>
      <c r="AJ26" s="541"/>
      <c r="AK26" s="541"/>
      <c r="AL26" s="541"/>
      <c r="AM26" s="541"/>
      <c r="AN26" s="541"/>
      <c r="AO26" s="541"/>
      <c r="AP26" s="541"/>
      <c r="AQ26" s="541"/>
      <c r="AR26" s="541"/>
      <c r="AS26" s="541"/>
      <c r="AT26" s="541"/>
      <c r="AU26" s="541"/>
      <c r="AV26" s="541"/>
      <c r="AW26" s="541"/>
      <c r="AX26" s="541"/>
      <c r="AY26" s="541"/>
      <c r="AZ26" s="541"/>
      <c r="BA26" s="541"/>
      <c r="BB26" s="541"/>
      <c r="BC26" s="541"/>
      <c r="BD26" s="541"/>
      <c r="BE26" s="541"/>
      <c r="BF26" s="541"/>
      <c r="BG26" s="541"/>
      <c r="BH26" s="541"/>
      <c r="BI26" s="541"/>
      <c r="BJ26" s="541"/>
      <c r="BK26" s="541"/>
      <c r="BL26" s="541"/>
      <c r="BM26" s="541"/>
      <c r="BN26" s="541"/>
      <c r="BO26" s="541"/>
      <c r="BP26" s="541"/>
      <c r="BQ26" s="541"/>
      <c r="BR26" s="541"/>
      <c r="BS26" s="541"/>
      <c r="BT26" s="541"/>
      <c r="BU26" s="541"/>
      <c r="BV26" s="541"/>
      <c r="BW26" s="541"/>
      <c r="BX26" s="541"/>
      <c r="BY26" s="541"/>
      <c r="BZ26" s="541"/>
      <c r="CA26" s="541"/>
      <c r="CB26" s="541"/>
      <c r="CC26" s="541"/>
      <c r="CD26" s="541"/>
      <c r="CE26" s="541"/>
      <c r="CF26" s="541"/>
      <c r="CG26" s="541"/>
      <c r="CH26" s="541"/>
      <c r="CI26" s="541"/>
      <c r="CJ26" s="541"/>
      <c r="CK26" s="541"/>
      <c r="CL26" s="541"/>
      <c r="CM26" s="541"/>
      <c r="CN26" s="541"/>
      <c r="CO26" s="541"/>
      <c r="CP26" s="541"/>
      <c r="CQ26" s="541"/>
      <c r="CR26" s="541"/>
    </row>
    <row r="27" spans="1:96" ht="15.75">
      <c r="A27" s="541"/>
      <c r="B27" s="545"/>
      <c r="C27" s="541"/>
      <c r="D27" s="541"/>
      <c r="E27" s="541"/>
      <c r="F27" s="541"/>
      <c r="G27" s="541"/>
      <c r="H27" s="541"/>
      <c r="I27" s="541"/>
      <c r="J27" s="541"/>
      <c r="K27" s="541"/>
      <c r="L27" s="541"/>
      <c r="M27" s="541"/>
      <c r="N27" s="541"/>
      <c r="O27" s="541"/>
      <c r="P27" s="541"/>
      <c r="Q27" s="541"/>
      <c r="R27" s="541"/>
      <c r="S27" s="541"/>
      <c r="T27" s="541"/>
      <c r="U27" s="541"/>
      <c r="V27" s="541"/>
      <c r="W27" s="541"/>
      <c r="X27" s="541"/>
      <c r="Y27" s="541"/>
      <c r="Z27" s="541"/>
      <c r="AA27" s="541"/>
      <c r="AB27" s="541"/>
      <c r="AC27" s="541"/>
      <c r="AD27" s="541"/>
      <c r="AE27" s="541"/>
      <c r="AF27" s="541"/>
      <c r="AG27" s="541"/>
      <c r="AH27" s="541"/>
      <c r="AI27" s="541"/>
      <c r="AJ27" s="541"/>
      <c r="AK27" s="541"/>
      <c r="AL27" s="541"/>
      <c r="AM27" s="541"/>
      <c r="AN27" s="541"/>
      <c r="AO27" s="541"/>
      <c r="AP27" s="541"/>
      <c r="AQ27" s="541"/>
      <c r="AR27" s="541"/>
      <c r="AS27" s="541"/>
      <c r="AT27" s="541"/>
      <c r="AU27" s="541"/>
      <c r="AV27" s="541"/>
      <c r="AW27" s="541"/>
      <c r="AX27" s="541"/>
      <c r="AY27" s="541"/>
      <c r="AZ27" s="541"/>
      <c r="BA27" s="541"/>
      <c r="BB27" s="541"/>
      <c r="BC27" s="541"/>
      <c r="BD27" s="541"/>
      <c r="BE27" s="541"/>
      <c r="BF27" s="541"/>
      <c r="BG27" s="541"/>
      <c r="BH27" s="541"/>
      <c r="BI27" s="541"/>
      <c r="BJ27" s="541"/>
      <c r="BK27" s="541"/>
      <c r="BL27" s="541"/>
      <c r="BM27" s="541"/>
      <c r="BN27" s="541"/>
      <c r="BO27" s="541"/>
      <c r="BP27" s="541"/>
      <c r="BQ27" s="541"/>
      <c r="BR27" s="541"/>
      <c r="BS27" s="541"/>
      <c r="BT27" s="541"/>
      <c r="BU27" s="541"/>
      <c r="BV27" s="541"/>
      <c r="BW27" s="541"/>
      <c r="BX27" s="541"/>
      <c r="BY27" s="541"/>
      <c r="BZ27" s="541"/>
      <c r="CA27" s="541"/>
      <c r="CB27" s="541"/>
      <c r="CC27" s="541"/>
      <c r="CD27" s="541"/>
      <c r="CE27" s="541"/>
      <c r="CF27" s="541"/>
      <c r="CG27" s="541"/>
      <c r="CH27" s="541"/>
      <c r="CI27" s="541"/>
      <c r="CJ27" s="541"/>
      <c r="CK27" s="541"/>
      <c r="CL27" s="541"/>
      <c r="CM27" s="541"/>
      <c r="CN27" s="541"/>
      <c r="CO27" s="541"/>
      <c r="CP27" s="541"/>
      <c r="CQ27" s="541"/>
      <c r="CR27" s="541"/>
    </row>
    <row r="28" spans="1:96" ht="15.75">
      <c r="A28" s="541"/>
      <c r="B28" s="545"/>
      <c r="C28" s="541"/>
      <c r="D28" s="541"/>
      <c r="E28" s="541"/>
      <c r="F28" s="541"/>
      <c r="G28" s="541"/>
      <c r="H28" s="541"/>
      <c r="I28" s="541"/>
      <c r="J28" s="541"/>
      <c r="K28" s="541"/>
      <c r="L28" s="541"/>
      <c r="M28" s="541"/>
      <c r="N28" s="541"/>
      <c r="O28" s="541"/>
      <c r="P28" s="541"/>
      <c r="Q28" s="541"/>
      <c r="R28" s="541"/>
      <c r="S28" s="541"/>
      <c r="T28" s="541"/>
      <c r="U28" s="541"/>
      <c r="V28" s="541"/>
      <c r="W28" s="541"/>
      <c r="X28" s="541"/>
      <c r="Y28" s="541"/>
      <c r="Z28" s="541"/>
      <c r="AA28" s="541"/>
      <c r="AB28" s="541"/>
      <c r="AC28" s="541"/>
      <c r="AD28" s="541"/>
      <c r="AE28" s="541"/>
      <c r="AF28" s="541"/>
      <c r="AG28" s="541"/>
      <c r="AH28" s="541"/>
      <c r="AI28" s="541"/>
      <c r="AJ28" s="541"/>
      <c r="AK28" s="541"/>
      <c r="AL28" s="541"/>
      <c r="AM28" s="541"/>
      <c r="AN28" s="541"/>
      <c r="AO28" s="541"/>
      <c r="AP28" s="541"/>
      <c r="AQ28" s="541"/>
      <c r="AR28" s="541"/>
      <c r="AS28" s="541"/>
      <c r="AT28" s="541"/>
      <c r="AU28" s="541"/>
      <c r="AV28" s="541"/>
      <c r="AW28" s="541"/>
      <c r="AX28" s="541"/>
      <c r="AY28" s="541"/>
      <c r="AZ28" s="541"/>
      <c r="BA28" s="541"/>
      <c r="BB28" s="541"/>
      <c r="BC28" s="541"/>
      <c r="BD28" s="541"/>
      <c r="BE28" s="541"/>
      <c r="BF28" s="541"/>
      <c r="BG28" s="541"/>
      <c r="BH28" s="541"/>
      <c r="BI28" s="541"/>
      <c r="BJ28" s="541"/>
      <c r="BK28" s="541"/>
      <c r="BL28" s="541"/>
      <c r="BM28" s="541"/>
      <c r="BN28" s="541"/>
      <c r="BO28" s="541"/>
      <c r="BP28" s="541"/>
      <c r="BQ28" s="541"/>
      <c r="BR28" s="541"/>
      <c r="BS28" s="541"/>
      <c r="BT28" s="541"/>
      <c r="BU28" s="541"/>
      <c r="BV28" s="541"/>
      <c r="BW28" s="541"/>
      <c r="BX28" s="541"/>
      <c r="BY28" s="541"/>
      <c r="BZ28" s="541"/>
      <c r="CA28" s="541"/>
      <c r="CB28" s="541"/>
      <c r="CC28" s="541"/>
      <c r="CD28" s="541"/>
      <c r="CE28" s="541"/>
      <c r="CF28" s="541"/>
      <c r="CG28" s="541"/>
      <c r="CH28" s="541"/>
      <c r="CI28" s="541"/>
      <c r="CJ28" s="541"/>
      <c r="CK28" s="541"/>
      <c r="CL28" s="541"/>
      <c r="CM28" s="541"/>
      <c r="CN28" s="541"/>
      <c r="CO28" s="541"/>
      <c r="CP28" s="541"/>
      <c r="CQ28" s="541"/>
      <c r="CR28" s="541"/>
    </row>
    <row r="29" spans="1:96" ht="15.75">
      <c r="A29" s="541" t="s">
        <v>624</v>
      </c>
      <c r="B29" s="545"/>
      <c r="C29" s="541"/>
      <c r="D29" s="541"/>
      <c r="E29" s="541"/>
      <c r="F29" s="541"/>
      <c r="G29" s="541"/>
      <c r="H29" s="541"/>
      <c r="I29" s="541"/>
      <c r="J29" s="541"/>
      <c r="K29" s="541"/>
      <c r="L29" s="541"/>
      <c r="M29" s="541"/>
      <c r="N29" s="541"/>
      <c r="O29" s="541"/>
      <c r="P29" s="541"/>
      <c r="Q29" s="541"/>
      <c r="R29" s="541"/>
      <c r="S29" s="541"/>
      <c r="T29" s="541"/>
      <c r="U29" s="541"/>
      <c r="V29" s="541"/>
      <c r="W29" s="541"/>
      <c r="X29" s="541"/>
      <c r="Y29" s="541"/>
      <c r="Z29" s="541"/>
      <c r="AA29" s="541"/>
      <c r="AB29" s="541"/>
      <c r="AC29" s="541"/>
      <c r="AD29" s="541"/>
      <c r="AE29" s="541"/>
      <c r="AF29" s="541"/>
      <c r="AG29" s="541"/>
      <c r="AH29" s="541"/>
      <c r="AI29" s="541"/>
      <c r="AJ29" s="541"/>
      <c r="AK29" s="541"/>
      <c r="AL29" s="541"/>
      <c r="AM29" s="541"/>
      <c r="AN29" s="541"/>
      <c r="AO29" s="541"/>
      <c r="AP29" s="541"/>
      <c r="AQ29" s="541"/>
      <c r="AR29" s="541"/>
      <c r="AS29" s="541"/>
      <c r="AT29" s="541"/>
      <c r="AU29" s="541"/>
      <c r="AV29" s="541"/>
      <c r="AW29" s="541"/>
      <c r="AX29" s="541"/>
      <c r="AY29" s="541"/>
      <c r="AZ29" s="541"/>
      <c r="BA29" s="541"/>
      <c r="BB29" s="541"/>
      <c r="BC29" s="541"/>
      <c r="BD29" s="541"/>
      <c r="BE29" s="541"/>
      <c r="BF29" s="541"/>
      <c r="BG29" s="541"/>
      <c r="BH29" s="541"/>
      <c r="BI29" s="541"/>
      <c r="BJ29" s="541"/>
      <c r="BK29" s="541"/>
      <c r="BL29" s="541"/>
      <c r="BM29" s="541"/>
      <c r="BN29" s="541"/>
      <c r="BO29" s="541"/>
      <c r="BP29" s="541"/>
      <c r="BQ29" s="541"/>
      <c r="BR29" s="541"/>
      <c r="BS29" s="541"/>
      <c r="BT29" s="541"/>
      <c r="BU29" s="541"/>
      <c r="BV29" s="541"/>
      <c r="BW29" s="541"/>
      <c r="BX29" s="541"/>
      <c r="BY29" s="541"/>
      <c r="BZ29" s="541"/>
      <c r="CA29" s="541"/>
      <c r="CB29" s="541"/>
      <c r="CC29" s="541"/>
      <c r="CD29" s="541"/>
      <c r="CE29" s="541"/>
      <c r="CF29" s="541"/>
      <c r="CG29" s="541"/>
      <c r="CH29" s="541"/>
      <c r="CI29" s="541"/>
      <c r="CJ29" s="541"/>
      <c r="CK29" s="541"/>
      <c r="CL29" s="541"/>
      <c r="CM29" s="541"/>
      <c r="CN29" s="541"/>
      <c r="CO29" s="541"/>
      <c r="CP29" s="541"/>
      <c r="CQ29" s="541"/>
      <c r="CR29" s="541"/>
    </row>
    <row r="30" spans="1:96" ht="15.75">
      <c r="A30" s="541"/>
      <c r="B30" s="545"/>
      <c r="C30" s="541"/>
      <c r="D30" s="541"/>
      <c r="E30" s="541"/>
      <c r="F30" s="541"/>
      <c r="G30" s="541"/>
      <c r="H30" s="541"/>
      <c r="I30" s="541"/>
      <c r="J30" s="541"/>
      <c r="K30" s="541"/>
      <c r="L30" s="541"/>
      <c r="M30" s="541"/>
      <c r="N30" s="541"/>
      <c r="O30" s="541"/>
      <c r="P30" s="541"/>
      <c r="Q30" s="541"/>
      <c r="R30" s="541"/>
      <c r="S30" s="541"/>
      <c r="T30" s="541"/>
      <c r="U30" s="541"/>
      <c r="V30" s="541"/>
      <c r="W30" s="541"/>
      <c r="X30" s="541"/>
      <c r="Y30" s="541"/>
      <c r="Z30" s="541"/>
      <c r="AA30" s="541"/>
      <c r="AB30" s="541"/>
      <c r="AC30" s="541"/>
      <c r="AD30" s="541"/>
      <c r="AE30" s="541"/>
      <c r="AF30" s="541"/>
      <c r="AG30" s="541"/>
      <c r="AH30" s="541"/>
      <c r="AI30" s="541"/>
      <c r="AJ30" s="541"/>
      <c r="AK30" s="541"/>
      <c r="AL30" s="541"/>
      <c r="AM30" s="541"/>
      <c r="AN30" s="541"/>
      <c r="AO30" s="541"/>
      <c r="AP30" s="541"/>
      <c r="AQ30" s="541"/>
      <c r="AR30" s="541"/>
      <c r="AS30" s="541"/>
      <c r="AT30" s="541"/>
      <c r="AU30" s="541"/>
      <c r="AV30" s="541"/>
      <c r="AW30" s="541"/>
      <c r="AX30" s="541"/>
      <c r="AY30" s="541"/>
      <c r="AZ30" s="541"/>
      <c r="BA30" s="541"/>
      <c r="BB30" s="541"/>
      <c r="BC30" s="541"/>
      <c r="BD30" s="541"/>
      <c r="BE30" s="541"/>
      <c r="BF30" s="541"/>
      <c r="BG30" s="541"/>
      <c r="BH30" s="541"/>
      <c r="BI30" s="541"/>
      <c r="BJ30" s="541"/>
      <c r="BK30" s="541"/>
      <c r="BL30" s="541"/>
      <c r="BM30" s="541"/>
      <c r="BN30" s="541"/>
      <c r="BO30" s="541"/>
      <c r="BP30" s="541"/>
      <c r="BQ30" s="541"/>
      <c r="BR30" s="541"/>
      <c r="BS30" s="541"/>
      <c r="BT30" s="541"/>
      <c r="BU30" s="541"/>
      <c r="BV30" s="541"/>
      <c r="BW30" s="541"/>
      <c r="BX30" s="541"/>
      <c r="BY30" s="541"/>
      <c r="BZ30" s="541"/>
      <c r="CA30" s="541"/>
      <c r="CB30" s="541"/>
      <c r="CC30" s="541"/>
      <c r="CD30" s="541"/>
      <c r="CE30" s="541"/>
      <c r="CF30" s="541"/>
      <c r="CG30" s="541"/>
      <c r="CH30" s="541"/>
      <c r="CI30" s="541"/>
      <c r="CJ30" s="541"/>
      <c r="CK30" s="541"/>
      <c r="CL30" s="541"/>
      <c r="CM30" s="541"/>
      <c r="CN30" s="541"/>
      <c r="CO30" s="541"/>
      <c r="CP30" s="541"/>
      <c r="CQ30" s="541"/>
      <c r="CR30" s="541"/>
    </row>
    <row r="31" spans="1:96" ht="15.75">
      <c r="A31" s="541" t="s">
        <v>625</v>
      </c>
      <c r="B31" s="545"/>
      <c r="C31" s="541"/>
      <c r="D31" s="541"/>
      <c r="E31" s="541"/>
      <c r="F31" s="541"/>
      <c r="G31" s="541"/>
      <c r="H31" s="541"/>
      <c r="I31" s="541"/>
      <c r="J31" s="541"/>
      <c r="K31" s="541"/>
      <c r="L31" s="541"/>
      <c r="M31" s="541"/>
      <c r="N31" s="541"/>
      <c r="O31" s="541"/>
      <c r="P31" s="541"/>
      <c r="Q31" s="541"/>
      <c r="R31" s="541"/>
      <c r="S31" s="541"/>
      <c r="T31" s="541"/>
      <c r="U31" s="541"/>
      <c r="V31" s="541"/>
      <c r="W31" s="541"/>
      <c r="X31" s="541"/>
      <c r="Y31" s="541"/>
      <c r="Z31" s="541"/>
      <c r="AA31" s="541"/>
      <c r="AB31" s="541"/>
      <c r="AC31" s="541"/>
      <c r="AD31" s="541"/>
      <c r="AE31" s="541"/>
      <c r="AF31" s="541"/>
      <c r="AG31" s="541"/>
      <c r="AH31" s="541"/>
      <c r="AI31" s="541"/>
      <c r="AJ31" s="541"/>
      <c r="AK31" s="541"/>
      <c r="AL31" s="541"/>
      <c r="AM31" s="541"/>
      <c r="AN31" s="541"/>
      <c r="AO31" s="541"/>
      <c r="AP31" s="541"/>
      <c r="AQ31" s="541"/>
      <c r="AR31" s="541"/>
      <c r="AS31" s="541"/>
      <c r="AT31" s="541"/>
      <c r="AU31" s="541"/>
      <c r="AV31" s="541"/>
      <c r="AW31" s="541"/>
      <c r="AX31" s="541"/>
      <c r="AY31" s="541"/>
      <c r="AZ31" s="541"/>
      <c r="BA31" s="541"/>
      <c r="BB31" s="541"/>
      <c r="BC31" s="541"/>
      <c r="BD31" s="541"/>
      <c r="BE31" s="541"/>
      <c r="BF31" s="541"/>
      <c r="BG31" s="541"/>
      <c r="BH31" s="541"/>
      <c r="BI31" s="541"/>
      <c r="BJ31" s="541"/>
      <c r="BK31" s="541"/>
      <c r="BL31" s="541"/>
      <c r="BM31" s="541"/>
      <c r="BN31" s="541"/>
      <c r="BO31" s="541"/>
      <c r="BP31" s="541"/>
      <c r="BQ31" s="541"/>
      <c r="BR31" s="541"/>
      <c r="BS31" s="541"/>
      <c r="BT31" s="541"/>
      <c r="BU31" s="541"/>
      <c r="BV31" s="541"/>
      <c r="BW31" s="541"/>
      <c r="BX31" s="541"/>
      <c r="BY31" s="541"/>
      <c r="BZ31" s="541"/>
      <c r="CA31" s="541"/>
      <c r="CB31" s="541"/>
      <c r="CC31" s="541"/>
      <c r="CD31" s="541"/>
      <c r="CE31" s="541"/>
      <c r="CF31" s="541"/>
      <c r="CG31" s="541"/>
      <c r="CH31" s="541"/>
      <c r="CI31" s="541"/>
      <c r="CJ31" s="541"/>
      <c r="CK31" s="541"/>
      <c r="CL31" s="541"/>
      <c r="CM31" s="541"/>
      <c r="CN31" s="541"/>
      <c r="CO31" s="541"/>
      <c r="CP31" s="541"/>
      <c r="CQ31" s="541"/>
      <c r="CR31" s="541"/>
    </row>
    <row r="32" spans="1:96" ht="15.75">
      <c r="A32" s="541"/>
      <c r="B32" s="545"/>
      <c r="C32" s="541"/>
      <c r="D32" s="541"/>
      <c r="E32" s="541"/>
      <c r="F32" s="541"/>
      <c r="G32" s="541"/>
      <c r="H32" s="541"/>
      <c r="I32" s="541"/>
      <c r="J32" s="541"/>
      <c r="K32" s="541"/>
      <c r="L32" s="541"/>
      <c r="M32" s="541"/>
      <c r="N32" s="541"/>
      <c r="O32" s="541"/>
      <c r="P32" s="541"/>
      <c r="Q32" s="541"/>
      <c r="R32" s="541"/>
      <c r="S32" s="541"/>
      <c r="T32" s="541"/>
      <c r="U32" s="541"/>
      <c r="V32" s="541"/>
      <c r="W32" s="541"/>
      <c r="X32" s="541"/>
      <c r="Y32" s="541"/>
      <c r="Z32" s="541"/>
      <c r="AA32" s="541"/>
      <c r="AB32" s="541"/>
      <c r="AC32" s="541"/>
      <c r="AD32" s="541"/>
      <c r="AE32" s="541"/>
      <c r="AF32" s="541"/>
      <c r="AG32" s="541"/>
      <c r="AH32" s="541"/>
      <c r="AI32" s="541"/>
      <c r="AJ32" s="541"/>
      <c r="AK32" s="541"/>
      <c r="AL32" s="541"/>
      <c r="AM32" s="541"/>
      <c r="AN32" s="541"/>
      <c r="AO32" s="541"/>
      <c r="AP32" s="541"/>
      <c r="AQ32" s="541"/>
      <c r="AR32" s="541"/>
      <c r="AS32" s="541"/>
      <c r="AT32" s="541"/>
      <c r="AU32" s="541"/>
      <c r="AV32" s="541"/>
      <c r="AW32" s="541"/>
      <c r="AX32" s="541"/>
      <c r="AY32" s="541"/>
      <c r="AZ32" s="541"/>
      <c r="BA32" s="541"/>
      <c r="BB32" s="541"/>
      <c r="BC32" s="541"/>
      <c r="BD32" s="541"/>
      <c r="BE32" s="541"/>
      <c r="BF32" s="541"/>
      <c r="BG32" s="541"/>
      <c r="BH32" s="541"/>
      <c r="BI32" s="541"/>
      <c r="BJ32" s="541"/>
      <c r="BK32" s="541"/>
      <c r="BL32" s="541"/>
      <c r="BM32" s="541"/>
      <c r="BN32" s="541"/>
      <c r="BO32" s="541"/>
      <c r="BP32" s="541"/>
      <c r="BQ32" s="541"/>
      <c r="BR32" s="541"/>
      <c r="BS32" s="541"/>
      <c r="BT32" s="541"/>
      <c r="BU32" s="541"/>
      <c r="BV32" s="541"/>
      <c r="BW32" s="541"/>
      <c r="BX32" s="541"/>
      <c r="BY32" s="541"/>
      <c r="BZ32" s="541"/>
      <c r="CA32" s="541"/>
      <c r="CB32" s="541"/>
      <c r="CC32" s="541"/>
      <c r="CD32" s="541"/>
      <c r="CE32" s="541"/>
      <c r="CF32" s="541"/>
      <c r="CG32" s="541"/>
      <c r="CH32" s="541"/>
      <c r="CI32" s="541"/>
      <c r="CJ32" s="541"/>
      <c r="CK32" s="541"/>
      <c r="CL32" s="541"/>
      <c r="CM32" s="541"/>
      <c r="CN32" s="541"/>
      <c r="CO32" s="541"/>
      <c r="CP32" s="541"/>
      <c r="CQ32" s="541"/>
      <c r="CR32" s="541"/>
    </row>
    <row r="33" spans="1:96" ht="15.75">
      <c r="A33" s="541"/>
      <c r="B33" s="545"/>
      <c r="C33" s="541"/>
      <c r="D33" s="541"/>
      <c r="E33" s="541"/>
      <c r="F33" s="541"/>
      <c r="G33" s="541"/>
      <c r="H33" s="541"/>
      <c r="I33" s="541"/>
      <c r="J33" s="541"/>
      <c r="K33" s="541"/>
      <c r="L33" s="541"/>
      <c r="M33" s="541"/>
      <c r="N33" s="541"/>
      <c r="O33" s="541"/>
      <c r="P33" s="541"/>
      <c r="Q33" s="541"/>
      <c r="R33" s="541"/>
      <c r="S33" s="541"/>
      <c r="T33" s="541"/>
      <c r="U33" s="541"/>
      <c r="V33" s="541"/>
      <c r="W33" s="541"/>
      <c r="X33" s="541"/>
      <c r="Y33" s="541"/>
      <c r="Z33" s="541"/>
      <c r="AA33" s="541"/>
      <c r="AB33" s="541"/>
      <c r="AC33" s="541"/>
      <c r="AD33" s="541"/>
      <c r="AE33" s="541"/>
      <c r="AF33" s="541"/>
      <c r="AG33" s="541"/>
      <c r="AH33" s="541"/>
      <c r="AI33" s="541"/>
      <c r="AJ33" s="541"/>
      <c r="AK33" s="541"/>
      <c r="AL33" s="541"/>
      <c r="AM33" s="541"/>
      <c r="AN33" s="541"/>
      <c r="AO33" s="541"/>
      <c r="AP33" s="541"/>
      <c r="AQ33" s="541"/>
      <c r="AR33" s="541"/>
      <c r="AS33" s="541"/>
      <c r="AT33" s="541"/>
      <c r="AU33" s="541"/>
      <c r="AV33" s="541"/>
      <c r="AW33" s="541"/>
      <c r="AX33" s="541"/>
      <c r="AY33" s="541"/>
      <c r="AZ33" s="541"/>
      <c r="BA33" s="541"/>
      <c r="BB33" s="541"/>
      <c r="BC33" s="541"/>
      <c r="BD33" s="541"/>
      <c r="BE33" s="541"/>
      <c r="BF33" s="541"/>
      <c r="BG33" s="541"/>
      <c r="BH33" s="541"/>
      <c r="BI33" s="541"/>
      <c r="BJ33" s="541"/>
      <c r="BK33" s="541"/>
      <c r="BL33" s="541"/>
      <c r="BM33" s="541"/>
      <c r="BN33" s="541"/>
      <c r="BO33" s="541"/>
      <c r="BP33" s="541"/>
      <c r="BQ33" s="541"/>
      <c r="BR33" s="541"/>
      <c r="BS33" s="541"/>
      <c r="BT33" s="541"/>
      <c r="BU33" s="541"/>
      <c r="BV33" s="541"/>
      <c r="BW33" s="541"/>
      <c r="BX33" s="541"/>
      <c r="BY33" s="541"/>
      <c r="BZ33" s="541"/>
      <c r="CA33" s="541"/>
      <c r="CB33" s="541"/>
      <c r="CC33" s="541"/>
      <c r="CD33" s="541"/>
      <c r="CE33" s="541"/>
      <c r="CF33" s="541"/>
      <c r="CG33" s="541"/>
      <c r="CH33" s="541"/>
      <c r="CI33" s="541"/>
      <c r="CJ33" s="541"/>
      <c r="CK33" s="541"/>
      <c r="CL33" s="541"/>
      <c r="CM33" s="541"/>
      <c r="CN33" s="541"/>
      <c r="CO33" s="541"/>
      <c r="CP33" s="541"/>
      <c r="CQ33" s="541"/>
      <c r="CR33" s="541"/>
    </row>
    <row r="34" spans="1:96" ht="15.75">
      <c r="A34" s="541"/>
      <c r="B34" s="545"/>
      <c r="C34" s="541"/>
      <c r="D34" s="541"/>
      <c r="E34" s="541"/>
      <c r="F34" s="541"/>
      <c r="G34" s="541"/>
      <c r="H34" s="541"/>
      <c r="I34" s="541"/>
      <c r="J34" s="541"/>
      <c r="K34" s="541"/>
      <c r="L34" s="541"/>
      <c r="M34" s="541"/>
      <c r="N34" s="541"/>
      <c r="O34" s="541"/>
      <c r="P34" s="541"/>
      <c r="Q34" s="541"/>
      <c r="R34" s="541"/>
      <c r="S34" s="541"/>
      <c r="T34" s="541"/>
      <c r="U34" s="541"/>
      <c r="V34" s="541"/>
      <c r="W34" s="541"/>
      <c r="X34" s="541"/>
      <c r="Y34" s="541"/>
      <c r="Z34" s="541"/>
      <c r="AA34" s="541"/>
      <c r="AB34" s="541"/>
      <c r="AC34" s="541"/>
      <c r="AD34" s="541"/>
      <c r="AE34" s="541"/>
      <c r="AF34" s="541"/>
      <c r="AG34" s="541"/>
      <c r="AH34" s="541"/>
      <c r="AI34" s="541"/>
      <c r="AJ34" s="541"/>
      <c r="AK34" s="541"/>
      <c r="AL34" s="541"/>
      <c r="AM34" s="541"/>
      <c r="AN34" s="541"/>
      <c r="AO34" s="541"/>
      <c r="AP34" s="541"/>
      <c r="AQ34" s="541"/>
      <c r="AR34" s="541"/>
      <c r="AS34" s="541"/>
      <c r="AT34" s="541"/>
      <c r="AU34" s="541"/>
      <c r="AV34" s="541"/>
      <c r="AW34" s="541"/>
      <c r="AX34" s="541"/>
      <c r="AY34" s="541"/>
      <c r="AZ34" s="541"/>
      <c r="BA34" s="541"/>
      <c r="BB34" s="541"/>
      <c r="BC34" s="541"/>
      <c r="BD34" s="541"/>
      <c r="BE34" s="541"/>
      <c r="BF34" s="541"/>
      <c r="BG34" s="541"/>
      <c r="BH34" s="541"/>
      <c r="BI34" s="541"/>
      <c r="BJ34" s="541"/>
      <c r="BK34" s="541"/>
      <c r="BL34" s="541"/>
      <c r="BM34" s="541"/>
      <c r="BN34" s="541"/>
      <c r="BO34" s="541"/>
      <c r="BP34" s="541"/>
      <c r="BQ34" s="541"/>
      <c r="BR34" s="541"/>
      <c r="BS34" s="541"/>
      <c r="BT34" s="541"/>
      <c r="BU34" s="541"/>
      <c r="BV34" s="541"/>
      <c r="BW34" s="541"/>
      <c r="BX34" s="541"/>
      <c r="BY34" s="541"/>
      <c r="BZ34" s="541"/>
      <c r="CA34" s="541"/>
      <c r="CB34" s="541"/>
      <c r="CC34" s="541"/>
      <c r="CD34" s="541"/>
      <c r="CE34" s="541"/>
      <c r="CF34" s="541"/>
      <c r="CG34" s="541"/>
      <c r="CH34" s="541"/>
      <c r="CI34" s="541"/>
      <c r="CJ34" s="541"/>
      <c r="CK34" s="541"/>
      <c r="CL34" s="541"/>
      <c r="CM34" s="541"/>
      <c r="CN34" s="541"/>
      <c r="CO34" s="541"/>
      <c r="CP34" s="541"/>
      <c r="CQ34" s="541"/>
      <c r="CR34" s="541"/>
    </row>
  </sheetData>
  <sheetProtection password="CA50" sheet="1" objects="1" scenarios="1"/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822A0D7A12D8D549A90E4610E9A2AD7F" ma:contentTypeVersion="4" ma:contentTypeDescription="Vytvoří nový dokument" ma:contentTypeScope="" ma:versionID="93657796ad66ec9afe02a81fd4238ffc">
  <xsd:schema xmlns:xsd="http://www.w3.org/2001/XMLSchema" xmlns:xs="http://www.w3.org/2001/XMLSchema" xmlns:p="http://schemas.microsoft.com/office/2006/metadata/properties" xmlns:ns2="4c833c57-6e2c-4788-83c6-e96b9d5c0e51" targetNamespace="http://schemas.microsoft.com/office/2006/metadata/properties" ma:root="true" ma:fieldsID="516ba21f07c421151d6d9562803d5503" ns2:_="">
    <xsd:import namespace="4c833c57-6e2c-4788-83c6-e96b9d5c0e5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c833c57-6e2c-4788-83c6-e96b9d5c0e5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16A87C9A-6DBD-4399-B880-95DC95A16146}"/>
</file>

<file path=customXml/itemProps2.xml><?xml version="1.0" encoding="utf-8"?>
<ds:datastoreItem xmlns:ds="http://schemas.openxmlformats.org/officeDocument/2006/customXml" ds:itemID="{F2C49CF4-5126-44B2-BED9-790D8EB7479B}"/>
</file>

<file path=customXml/itemProps3.xml><?xml version="1.0" encoding="utf-8"?>
<ds:datastoreItem xmlns:ds="http://schemas.openxmlformats.org/officeDocument/2006/customXml" ds:itemID="{05CB2843-395C-4D95-8C8D-946F7155C58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9</vt:i4>
      </vt:variant>
      <vt:variant>
        <vt:lpstr>Pojmenované oblasti</vt:lpstr>
      </vt:variant>
      <vt:variant>
        <vt:i4>15</vt:i4>
      </vt:variant>
    </vt:vector>
  </HeadingPairs>
  <TitlesOfParts>
    <vt:vector size="24" baseType="lpstr">
      <vt:lpstr>KRYCI</vt:lpstr>
      <vt:lpstr>Rekapitulace</vt:lpstr>
      <vt:lpstr>SO_01 stavba</vt:lpstr>
      <vt:lpstr>ESI</vt:lpstr>
      <vt:lpstr>ESL</vt:lpstr>
      <vt:lpstr>ERO</vt:lpstr>
      <vt:lpstr>Příloha č.1</vt:lpstr>
      <vt:lpstr>Příloha č.2</vt:lpstr>
      <vt:lpstr>Příloha č.3</vt:lpstr>
      <vt:lpstr>'SO_01 stavba'!__CENA__</vt:lpstr>
      <vt:lpstr>'SO_01 stavba'!__MAIN__</vt:lpstr>
      <vt:lpstr>Rekapitulace!__MAIN2__</vt:lpstr>
      <vt:lpstr>'SO_01 stavba'!__T0__</vt:lpstr>
      <vt:lpstr>'SO_01 stavba'!__T1__</vt:lpstr>
      <vt:lpstr>Rekapitulace!__TR0__</vt:lpstr>
      <vt:lpstr>Rekapitulace!__TR1__</vt:lpstr>
      <vt:lpstr>ERO!Názvy_tisku</vt:lpstr>
      <vt:lpstr>ESL!Názvy_tisku</vt:lpstr>
      <vt:lpstr>'SO_01 stavba'!Názvy_tisku</vt:lpstr>
      <vt:lpstr>ERO!Oblast_tisku</vt:lpstr>
      <vt:lpstr>ESI!Oblast_tisku</vt:lpstr>
      <vt:lpstr>ESL!Oblast_tisku</vt:lpstr>
      <vt:lpstr>Rekapitulace!Oblast_tisku</vt:lpstr>
      <vt:lpstr>'SO_01 stavba'!Oblast_tisku</vt:lpstr>
    </vt:vector>
  </TitlesOfParts>
  <Company>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.</dc:creator>
  <cp:lastModifiedBy>Borovic von Rabi</cp:lastModifiedBy>
  <cp:lastPrinted>2024-03-21T09:49:21Z</cp:lastPrinted>
  <dcterms:created xsi:type="dcterms:W3CDTF">2007-10-16T11:08:58Z</dcterms:created>
  <dcterms:modified xsi:type="dcterms:W3CDTF">2025-04-17T07:43:05Z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0x010100822A0D7A12D8D549A90E4610E9A2AD7F</vt:lpwstr>
  </property>
</Properties>
</file>